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Záradék" sheetId="1" r:id="rId1"/>
    <sheet name="Összesítõ" sheetId="2" r:id="rId2"/>
    <sheet name="Általános tételek" sheetId="3" r:id="rId3"/>
    <sheet name="Battonya 2" sheetId="4" r:id="rId4"/>
    <sheet name="É1-1" sheetId="5" r:id="rId5"/>
    <sheet name="É1-1-1" sheetId="6" r:id="rId6"/>
    <sheet name="É1-1-4" sheetId="7" r:id="rId7"/>
    <sheet name="É2-1" sheetId="8" r:id="rId8"/>
  </sheets>
  <definedNames/>
  <calcPr fullCalcOnLoad="1"/>
</workbook>
</file>

<file path=xl/sharedStrings.xml><?xml version="1.0" encoding="utf-8"?>
<sst xmlns="http://schemas.openxmlformats.org/spreadsheetml/2006/main" count="749" uniqueCount="177">
  <si>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</si>
  <si>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</si>
  <si>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</si>
  <si>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</si>
  <si>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</si>
  <si>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</si>
  <si>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</si>
  <si>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</si>
  <si>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</si>
  <si>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</si>
  <si>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</si>
  <si>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</si>
  <si>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15-002-1.2.1</t>
  </si>
  <si>
    <t>m2</t>
  </si>
  <si>
    <t>Kétoldali falzsaluzás függőleges vagy ferde sík felülettel, szerelt táblás zsaluzattal, kézzel mozgatva, 3 m magasságig</t>
  </si>
  <si>
    <t>Munkanem összesen:</t>
  </si>
  <si>
    <t>Zsaluzás és állványozás</t>
  </si>
  <si>
    <t>21-003-5.1.1.2</t>
  </si>
  <si>
    <t>m3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</si>
  <si>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</si>
  <si>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</si>
  <si>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</si>
  <si>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</si>
  <si>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21-004-5.1.2.1</t>
  </si>
  <si>
    <t>Tükörkészítés tömörítés nélkül, sík felületen kézi erővel talajosztály: V-VI.</t>
  </si>
  <si>
    <t>21-005-2.1.2</t>
  </si>
  <si>
    <t>21-008-2.3.1</t>
  </si>
  <si>
    <t>Tömörítés bármely tömörítési osztályban gépi erővel, vezeték felett és mellett, tömörségi fok: 85%</t>
  </si>
  <si>
    <t>21-011-1.2.1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</si>
  <si>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III. talajosztály</t>
    </r>
  </si>
  <si>
    <r>
      <t>Csatorna (nyílt árok) profilozása bármely konzisztenciájú talajban vagy víz alól,  gépi erővel, szelvényméret: 6,1-12,0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</si>
  <si>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Irtás, föld- és sziklamunka</t>
  </si>
  <si>
    <t>31-000-2.2.3</t>
  </si>
  <si>
    <t>Vasbeton fal bontása, 15-25 cm vastagság között, C25/30 betonminőség felett</t>
  </si>
  <si>
    <t>31-001-1.2.2-0220621</t>
  </si>
  <si>
    <t>t</t>
  </si>
  <si>
    <t>Betonacél helyszíni szerelése  függőleges vagy vízszintes tartószerkezetbe, bordás betonacélból, 12-20 mm átmérő között Bordás betonacél, szálban, B 60.50  12 mm</t>
  </si>
  <si>
    <t>31-011-3.2.2-0250810</t>
  </si>
  <si>
    <t>Vasbetonfal készítése,  X0v(H), XC1, XC2, XC3 környezeti osztályú, kissé képlékeny vagy képlékeny konzisztenciájú betonból, darus - konténeres technológiával, vibrátoros tömörítéssel, 13-24 cm vastagság között C30/37-XC4,XA3,XF4,XV2-24-F1 minoségu betonból</t>
  </si>
  <si>
    <t>Helyszíni beton és vasbeton munka</t>
  </si>
  <si>
    <t>53-001-2.1.2.5-0646828</t>
  </si>
  <si>
    <t>m</t>
  </si>
  <si>
    <t>Körszelvényű, talpas betoncső beépítése cementhabarcs kötéssel, 1,00 m hosszú előregyártott betoncsövekből, belső csőátmérő: 80 cm CSOMIÉP talpas betoncső Ø800</t>
  </si>
  <si>
    <t>53-001-2.1.2.5-0646829</t>
  </si>
  <si>
    <t>Körszelvényű, talpas betoncső átépítése cementhabarcs kötéssel, 1,00 m hosszú előregyártott betoncsövekből, belső csőátmérő: 80 cm</t>
  </si>
  <si>
    <t>53-001-10.1.5-0645355</t>
  </si>
  <si>
    <t>db</t>
  </si>
  <si>
    <t>Körszelvényű, tokos vagy hengeres csőhöz vasbeton támfal beépítése, cementhabarcs kötéssel, DN 80, belső csőátmérő: 80 cm CSOMIÉP 80 támfal elem, 400/200 egyedi támelem (Ø50,Ø80, Ø100 csohöz)  2tonna/db</t>
  </si>
  <si>
    <t>53-051-11.3.1-0646465</t>
  </si>
  <si>
    <t>Vízkorlátozó műtárgy építése négyzetalakú előregyártott elemekből, kitorkoló tiltós fej, zsilip elhelyezése Ø30-40-50-60-80 csőcsatlakozási lehetőséggel CSOMIÉP kitorkoló tiltós előfej 80/180-as (Ø30-40-50-60-80 csőcsatlakozási lehetőséggel)  80/125/240 acéltiltóval</t>
  </si>
  <si>
    <t>53-101-5.1.2.1-0120015</t>
  </si>
  <si>
    <t>53-101-6.2.1.1.2-0612134</t>
  </si>
  <si>
    <t>Rézsű- és mederburkolat; Burkolat készítése előregyártott mederlapokból, hézagolás nélkül, kész ágyazatra betonba rakva, burkolatvastagság: 10 cm Mederlap 40/60/10 cm</t>
  </si>
  <si>
    <t>53-101-7.1.1.2-0231740</t>
  </si>
  <si>
    <t>Burkolatkiegészítő szerkezetek, lábazat készítése, kész ágyazatra vagy tükörbe, vasalatlan betonból C30/37-XC4,XA3,XF4,XV2-24-f1</t>
  </si>
  <si>
    <t>53-101-9.3.1-0720010</t>
  </si>
  <si>
    <t>Hézagkiképzések; Betonszerkezetek hézagkiöntése, előregyártott betonelemeknél cementhabarccsal Hézagkiöntő cementhabarcs CEM I 32,5, CEM II 32,5 típusú cementtel,</t>
  </si>
  <si>
    <t>Közmûcsatorna-építés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</si>
  <si>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</si>
  <si>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</si>
  <si>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</si>
  <si>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</si>
  <si>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</si>
  <si>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</si>
  <si>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</si>
  <si>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</si>
  <si>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</si>
  <si>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</si>
  <si>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</si>
  <si>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</si>
  <si>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fõösszesítõ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</si>
  <si>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</si>
  <si>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</si>
  <si>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</si>
  <si>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</si>
  <si>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</si>
  <si>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</si>
  <si>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</si>
  <si>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</si>
  <si>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Battonya 2 csatorna</t>
  </si>
  <si>
    <t>13-001-1.2.1.1</t>
  </si>
  <si>
    <t>Munkaárok dúcolása és bontása 5,00 m mélységig, 5,00 m szélességig, kétoldali dúcolással, függőleges pallózással, 0,80-2,00 m árokszélesség között, hézagos</t>
  </si>
  <si>
    <t>Dúcolás, földpartmegtámasztás</t>
  </si>
  <si>
    <t>Víztelenítés</t>
  </si>
  <si>
    <t>14-002-1.2</t>
  </si>
  <si>
    <t>Nyíltvíztartás szívókútjainak készítése, 80 cm átmérőjű szívókutak fenékbetonozása</t>
  </si>
  <si>
    <t>14-002-2.1.2</t>
  </si>
  <si>
    <t>Nyíltvíztartásnál helyszínentartás, 501-1000 liter/perc teljesítményű szivattyúval</t>
  </si>
  <si>
    <t>óra</t>
  </si>
  <si>
    <t>14-002-2.2.2</t>
  </si>
  <si>
    <t>Nyíltvíztartásnál üzemelés, 501-1000 liter/perc teljesítményű szivattyúval</t>
  </si>
  <si>
    <t>Útburkolatalap és makadámburkolat készítése</t>
  </si>
  <si>
    <t>Kõburkolat készítése</t>
  </si>
  <si>
    <t>Bitumenes alap és makadámburkolat készítése</t>
  </si>
  <si>
    <t>É1-1</t>
  </si>
  <si>
    <t>Visszatöltés munkagödörbe vagy munkaárokba, tömörítés nélkül, réteges elterítéssel, I-IV. osztályú talajban, gépi erővel, az anyag súlypontja 10,0 m-en belül, a vezetéket (műtárgyat) környező 50 cm-en túli szelvényrészben (Csozóna, bányahomok)</t>
  </si>
  <si>
    <t>21-003-11.2.1-1111111</t>
  </si>
  <si>
    <t>21-004-4.1.2-0120723</t>
  </si>
  <si>
    <t>21-005-2.1.1</t>
  </si>
  <si>
    <r>
      <t>Csatorna (nyílt árok) építése bármely konzisztenciájú talajban vagy víz alól,  gépi erővel, szelvényméret: 1,1-6,0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</si>
  <si>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21-005-2.1.1-1111111</t>
  </si>
  <si>
    <r>
      <t>Csatorna (nyílt árok) profilozása bármely konzisztenciájú talajban vagy víz alól,  gépi erővel, szelvényméret: 1,1-6,0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</si>
  <si>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</si>
  <si>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</si>
  <si>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</si>
  <si>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</si>
  <si>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21-011-5-0118004</t>
  </si>
  <si>
    <t>Töltésalapozás geotextíliával REHAU RAUMAT geotextília PP-ből, fehér, 200 g/m2, 9,0 kN/m, Cikkszám: 241838</t>
  </si>
  <si>
    <t>100 m2</t>
  </si>
  <si>
    <t>21-011-11.8</t>
  </si>
  <si>
    <r>
      <t>Építési törmelék konténeres elszállítása, lerakása, lerakóhelyi díjjal, 12,0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</si>
  <si>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53-000-1.1.2</t>
  </si>
  <si>
    <t>Előregyártott csőelemekből készített csatorna törmelékre bontása, tokos vagy talpas betoncső 31-100 cm átmérő között</t>
  </si>
  <si>
    <t>53-001-2.1.2.3-0646826</t>
  </si>
  <si>
    <t>Körszelvényű, talpas betoncső beépítése cementhabarcs kötéssel, 1,00 m hosszú előregyártott betoncsövekből, belső csőátmérő: 50 cm CSOMIÉP talpas betoncső Ø500</t>
  </si>
  <si>
    <t>53-001-2.1.2.4-0646827</t>
  </si>
  <si>
    <t>Körszelvényű, talpas betoncső beépítése cementhabarcs kötéssel, 1,00 m hosszú előregyártott betoncsövekből, belső csőátmérő: 60 cm CSOMIÉP talpas betoncső Ø600</t>
  </si>
  <si>
    <t>Körszelvényu, tokos vagy hengeres csohöz vasbeton támfal beépítése, cementhabarcs kötéssel, DN 80, belso csoátméro: 80 cm CSOMIÉP 80 támfal elem, 400/200 egyedi támelem (Ø50,Ø60, Ø80 csohöz)  2tonna/db</t>
  </si>
  <si>
    <t>53-005-1.1.2.3-0646131</t>
  </si>
  <si>
    <t>Beton akna-fenékelem elhelyezése, csaphornyos, habarcsos illesztéssel, beépített csatlakozó elemek nélkül, földmunka és dúcolás nélkül, belső csőátmérő: 100 cm, 90 cm feletti magasságú CSOMIÉP 100/100/25 szulfátálló aknakamra 40, 50, 60 cm belső átm.betoncsövek habarcskötéses csatlakozásához, künet nélkül</t>
  </si>
  <si>
    <t>53-005-5.2.1-0646181</t>
  </si>
  <si>
    <t>Beton aknamagasító elem elhelyezése, cementhabarcsos illesztéssel, 100 cm belső átmérővel, 70 cm magasságig CSOMIÉP 100/50/12 szulfátálló aknamagasító</t>
  </si>
  <si>
    <t>53-005-8.1.1.1-0650044</t>
  </si>
  <si>
    <t>Beton vagy vasbeton alsó szűkítő elhelyezése, cementhabarcsos illesztéssel, belső átmérő alul 100 cm, felül 60-80 cm CSOMIÉP aknaszűkítő elem 100/80/50 cm, Cikkszám: 3186</t>
  </si>
  <si>
    <t>53-005-8.2.1.1-0646213</t>
  </si>
  <si>
    <t>Beton vagy vasbeton felső szűkítő elhelyezése, csaphornyos, cementhabarcsos illesztéssel, belső átmérő alul 80 cm, felül 50-62,5 cm CSOMIÉP 80/60/35 szulfátálló centrikus aknaszűkítő</t>
  </si>
  <si>
    <t>53-007-5.3-0645256</t>
  </si>
  <si>
    <t>Kör alakú öntöttvas aknafedlap és fedlapkeret elhelyezése, cementhabarcs rögzítéssel, vb. körgallérral nehéz (D 400, E 600, F 900 terhelési osztály) kivitel LEIER AF ÖV 600 400 KN, öntöttvas nehéz aknafedlap , Cikkszám: HUTX1194</t>
  </si>
  <si>
    <t>53-007-5.3-0645257</t>
  </si>
  <si>
    <t>Kör alakú öntöttvas aknafedlap és fedlapkeret elhelyezése, cementhabarcs rögzítéssel, DURALEVEL SYSTEM technológiával nehéz (D 400, E 600, F 900 terhelési osztály) kivitel LEIER AF ÖV 600 400 KN, öntöttvas nehéz aknafedlap , Cikkszám: HUTX1194</t>
  </si>
  <si>
    <t>61-001-1.2</t>
  </si>
  <si>
    <t>Makadám rendszerű útpálya és mechanikai stabilizáció bontása, géppel, hidraulikus bontófejjel</t>
  </si>
  <si>
    <t>61-001-2.2</t>
  </si>
  <si>
    <t>Útalapbeton, valamint hidraulikus kötőanyaggal vagy bitumennel stabilizált rétegek bontása, géppel, hidraulikus bontófejjel</t>
  </si>
  <si>
    <t>61-002-3.1-0130225</t>
  </si>
  <si>
    <t>Mechanikailag stabilizált alapréteg készítése útgyaluval, M80 jelű, 15-25 cm vastagságban Útépítési zúzottkő, M80 Colas-Északkő, Gyöngyös</t>
  </si>
  <si>
    <t>61-003-2.3-0710020</t>
  </si>
  <si>
    <t>Telepen kevert hidraulikus vagy vegyes kötőanyagú stabilizált réteg készítése, 2,00 m sávszélességig, CKt-2 vagy CTt-2 jelű keverékből CTt-2 jelű, cement kötőanyagú talaj, Gy-R40 (70/100) bitumenemulzió (új név: C 40 B1)</t>
  </si>
  <si>
    <t>61-003-3</t>
  </si>
  <si>
    <t>Hidraulikus kötőanyaggal stabilizált alaprétegek mikrorepesztése</t>
  </si>
  <si>
    <t>62-002-21.3-0613940</t>
  </si>
  <si>
    <t>Egyéb használatos szegélykövek, út és körforgalom szegélyek készítése, alapárok kiemelése nélkül, betonhézagolással, 100 cm hosszú elemekből LEIER Quartz térburkoló szegélykő, szürke, 100x8x20 cm , Cikkszám: HUTPS2858</t>
  </si>
  <si>
    <t>63-001-1.2</t>
  </si>
  <si>
    <t>Aszfaltos felületű zúzottkő makadám, itatott és kötőzúzalékos, valamint kevert aszfaltmakadám bontása, 10 cm vastagságig, géppel, hidraulikus bontófejjel</t>
  </si>
  <si>
    <t>Aszfaltburkolatok élvágása</t>
  </si>
  <si>
    <t>63-102-1.21.2.4-0750101</t>
  </si>
  <si>
    <t>63-102-1.31.3.4-0750101</t>
  </si>
  <si>
    <t>63-103-1.31.1.2-0750202</t>
  </si>
  <si>
    <t>K</t>
  </si>
  <si>
    <t>É1-1-1</t>
  </si>
  <si>
    <t xml:space="preserve">Körszelvényu, tokos vagy hengeres csohöz vasbeton támfal beépítése, cementhabarcs kötéssel,Támelem 50-es csőhöz (90/210/127) </t>
  </si>
  <si>
    <t>É1-1-4</t>
  </si>
  <si>
    <t xml:space="preserve">Körszelvényu, tokos vagy hengeres csohöz vasbeton támfal beépítése, cementhabarcs kötéssel, DN 80, belso csoátméro: 50 cm CSOMIÉP Támelem 50-es csőhöz (90/210/127) </t>
  </si>
  <si>
    <t>É2-1</t>
  </si>
  <si>
    <t>Szakfelügyeletek</t>
  </si>
  <si>
    <t>ktsg</t>
  </si>
  <si>
    <t>Közműkiváltás</t>
  </si>
  <si>
    <t>Egyes fák kiszedése, tuskó kiszedéssel együtt</t>
  </si>
  <si>
    <t>Geodézia</t>
  </si>
  <si>
    <t>Megvalósulási dokumentáció</t>
  </si>
  <si>
    <t>Ideiglenes meder kialakítása a befogadónál</t>
  </si>
  <si>
    <t>Általános tételek</t>
  </si>
  <si>
    <t>Forgalomkorlátozási terv készítése, kivitelezése</t>
  </si>
  <si>
    <t>Dombegyház csapadékcsatorna</t>
  </si>
  <si>
    <t>Fejtett föld felrakása szállítóeszközre, géppel, talajosztály I-IV. szállítással</t>
  </si>
  <si>
    <t>1.1 Útépítés költségei</t>
  </si>
  <si>
    <t>1.2 Közvetlen önköltség összesen</t>
  </si>
  <si>
    <r>
      <t xml:space="preserve"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 terítve Kopóréteg AC8 kopó 50/70, AC8 kopó 70/100 típusú bitumennel, N igénybevételi kat. útszakaszok kopórétege, homokkal, zúzalékkal </t>
    </r>
    <r>
      <rPr>
        <b/>
        <sz val="10"/>
        <color indexed="8"/>
        <rFont val="Times New Roman CE"/>
        <family val="0"/>
      </rPr>
      <t>SÁVOS HELYREÁLLÍTÁS!</t>
    </r>
  </si>
  <si>
    <r>
      <t xml:space="preserve">Fő- és mellékutak bitumenes burkolatának készítése, hengerelt aszfalt kötőréteg készítése (AC), az alapréteg szennyezettségének előzetes eltávolításával, bitumenemulziós permetezéssel, 4 méter szélességig, AC 11 kötő aszfaltkeverékből, 35-50 mm vastagságban terítve Kötőréteg AC11 kötő 35/50, AC11 kötő 50/70 típusú bitumennel, N igénybevételi kat. útszakaszok kötőrétege, homokkal, zúzott kővel </t>
    </r>
    <r>
      <rPr>
        <b/>
        <sz val="10"/>
        <color indexed="8"/>
        <rFont val="Times New Roman CE"/>
        <family val="0"/>
      </rPr>
      <t>SÁVOS HELYREÁLLÍTÁS!</t>
    </r>
  </si>
  <si>
    <r>
      <t xml:space="preserve">Mechanikailag stabilizált alapréteg készítése útgyaluval, M80 jelű, 15-25 cm vastagságban Útépítési zúzottkő, M80 Colas-Északkő, Gyöngyös </t>
    </r>
    <r>
      <rPr>
        <b/>
        <sz val="10"/>
        <color indexed="8"/>
        <rFont val="Times New Roman CE"/>
        <family val="0"/>
      </rPr>
      <t>SÁVOS HELYREÁLLÍTÁS!</t>
    </r>
  </si>
  <si>
    <t>61-003-2.3-0710021</t>
  </si>
  <si>
    <t>Telepen kevert hidraulikus vagy vegyes kötőanyagú stabilizált réteg készítése, 2,00 m sávszélességig, CKt-4 vagy CTt-4 jelű keverékből CTt-4 jelű, cement kötőanyagú talaj, Gy-R40 (70/100) bitumenemulzió (új név: C 40 B1)</t>
  </si>
  <si>
    <r>
      <t>Fő- és mellékutak bitumenes burkolatának készítése, hengerelt aszfalt kopóréteg készítése (AC), az alatta lévő réteg felületének előzetes letakarításával és bitumenes permetezéssel, 8 m szélességig, AC 11 kötő aszfaltkeverékből, 35-50 mm vastagságban terítve Kopóréteg AC11 kötő 35/50, AC11 kopó 50/70 típusú bitumennel, N igénybevételi kat. útszakaszok kötőrétege, homokkal, zúzott kővel</t>
    </r>
    <r>
      <rPr>
        <b/>
        <sz val="10"/>
        <color indexed="8"/>
        <rFont val="Times New Roman CE"/>
        <family val="0"/>
      </rPr>
      <t xml:space="preserve"> SÁVOS HELYREÁLLÍTÁS!</t>
    </r>
  </si>
  <si>
    <t xml:space="preserve">Talajjavító réteg készítése vonalas létesítményeknél, 3,00 m szélességig vagy építményen belül, osztályozott kavicsból </t>
  </si>
  <si>
    <t>Ágyazatok készítése előre elkészített tükörben, rézsűburkolatok alá, osztályozott kavicsból vagy homokos kavicsból.</t>
  </si>
  <si>
    <t>63-102-1.21.2.6-0750108</t>
  </si>
  <si>
    <r>
      <t xml:space="preserve">Fő- és mellékutak bitumenes burkolatának készítése, hengerelt aszfalt kötőréteg készítése (AC), az alapréteg szennyezettségének előzetes eltávolításával, bitumenemulziós permetezéssel, 4 méter szélességig, AC 22 kötő aszfaltkeverékből, 70-120 mm vastagságban terítve Kötőréteg AC22 kötő 35/50, AC22 kötő 50/70 típusú bitumennel, N igénybevételi kat. útszakaszok kötőrétege, homokkal, zúzott kővel </t>
    </r>
    <r>
      <rPr>
        <b/>
        <sz val="10"/>
        <color indexed="8"/>
        <rFont val="Times New Roman CE"/>
        <family val="0"/>
      </rPr>
      <t>SÁVOS HELYREÁLLÍTÁS!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</si>
</sst>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&quot;H-&quot;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2"/>
      <name val="Times New Roman"/>
      <family val="1"/>
    </font>
    <font>
      <b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" fillId="33" borderId="0" xfId="0" applyFont="1" applyFill="1" applyAlignment="1">
      <alignment vertical="top" wrapText="1"/>
    </xf>
    <xf numFmtId="0" fontId="40" fillId="0" borderId="0" xfId="0" applyFont="1" applyAlignment="1" applyProtection="1">
      <alignment horizontal="right" vertical="top" wrapText="1"/>
      <protection locked="0"/>
    </xf>
    <xf numFmtId="0" fontId="41" fillId="0" borderId="10" xfId="0" applyFont="1" applyBorder="1" applyAlignment="1" applyProtection="1">
      <alignment horizontal="right" vertical="top" wrapText="1"/>
      <protection hidden="1"/>
    </xf>
    <xf numFmtId="0" fontId="40" fillId="0" borderId="0" xfId="0" applyFont="1" applyAlignment="1" applyProtection="1">
      <alignment horizontal="right" vertical="top" wrapText="1"/>
      <protection hidden="1"/>
    </xf>
    <xf numFmtId="0" fontId="41" fillId="0" borderId="10" xfId="0" applyFont="1" applyBorder="1" applyAlignment="1" applyProtection="1">
      <alignment horizontal="right" vertical="top" wrapText="1"/>
      <protection/>
    </xf>
    <xf numFmtId="165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2" fillId="0" borderId="0" xfId="0" applyFont="1" applyAlignment="1" applyProtection="1">
      <alignment vertical="top"/>
      <protection locked="0"/>
    </xf>
    <xf numFmtId="0" fontId="42" fillId="0" borderId="11" xfId="0" applyFont="1" applyBorder="1" applyAlignment="1" applyProtection="1">
      <alignment vertical="top"/>
      <protection hidden="1"/>
    </xf>
    <xf numFmtId="0" fontId="42" fillId="0" borderId="11" xfId="0" applyFont="1" applyBorder="1" applyAlignment="1" applyProtection="1">
      <alignment horizontal="right" vertical="top"/>
      <protection hidden="1"/>
    </xf>
    <xf numFmtId="164" fontId="42" fillId="0" borderId="11" xfId="0" applyNumberFormat="1" applyFont="1" applyBorder="1" applyAlignment="1" applyProtection="1">
      <alignment horizontal="right" vertical="top"/>
      <protection hidden="1"/>
    </xf>
    <xf numFmtId="16" fontId="42" fillId="0" borderId="11" xfId="0" applyNumberFormat="1" applyFont="1" applyBorder="1" applyAlignment="1" applyProtection="1">
      <alignment vertical="top"/>
      <protection hidden="1"/>
    </xf>
    <xf numFmtId="0" fontId="42" fillId="0" borderId="0" xfId="0" applyFont="1" applyAlignment="1" applyProtection="1">
      <alignment vertical="top"/>
      <protection hidden="1"/>
    </xf>
    <xf numFmtId="10" fontId="42" fillId="0" borderId="11" xfId="0" applyNumberFormat="1" applyFont="1" applyBorder="1" applyAlignment="1" applyProtection="1">
      <alignment vertical="top"/>
      <protection hidden="1"/>
    </xf>
    <xf numFmtId="0" fontId="42" fillId="33" borderId="0" xfId="0" applyFont="1" applyFill="1" applyAlignment="1" applyProtection="1">
      <alignment vertical="top" wrapText="1"/>
      <protection hidden="1"/>
    </xf>
    <xf numFmtId="0" fontId="43" fillId="0" borderId="10" xfId="0" applyFont="1" applyBorder="1" applyAlignment="1" applyProtection="1">
      <alignment horizontal="right" vertical="top" wrapText="1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3" fillId="0" borderId="10" xfId="0" applyFont="1" applyBorder="1" applyAlignment="1" applyProtection="1">
      <alignment vertical="top" wrapText="1"/>
      <protection hidden="1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164" fontId="42" fillId="0" borderId="12" xfId="0" applyNumberFormat="1" applyFont="1" applyBorder="1" applyAlignment="1" applyProtection="1">
      <alignment horizontal="right" vertical="top"/>
      <protection hidden="1"/>
    </xf>
    <xf numFmtId="164" fontId="42" fillId="0" borderId="11" xfId="0" applyNumberFormat="1" applyFont="1" applyBorder="1" applyAlignment="1" applyProtection="1">
      <alignment horizontal="right" vertical="top"/>
      <protection hidden="1"/>
    </xf>
    <xf numFmtId="164" fontId="42" fillId="0" borderId="10" xfId="0" applyNumberFormat="1" applyFont="1" applyBorder="1" applyAlignment="1" applyProtection="1">
      <alignment horizontal="right" vertical="top"/>
      <protection hidden="1"/>
    </xf>
    <xf numFmtId="0" fontId="42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6.421875" style="10" customWidth="1"/>
    <col min="2" max="2" width="11.28125" style="10" customWidth="1"/>
    <col min="3" max="4" width="15.7109375" style="10" customWidth="1"/>
    <col min="5" max="5" width="9.140625" style="10" customWidth="1"/>
    <col min="6" max="6" width="10.140625" style="10" bestFit="1" customWidth="1"/>
    <col min="7" max="16384" width="9.140625" style="10" customWidth="1"/>
  </cols>
  <sheetData>
    <row r="1" spans="1:4" s="13" customFormat="1" ht="15.75">
      <c r="A1" s="35"/>
      <c r="B1" s="36"/>
      <c r="C1" s="36"/>
      <c r="D1" s="36"/>
    </row>
    <row r="2" spans="1:4" s="13" customFormat="1" ht="15.75">
      <c r="A2" s="35"/>
      <c r="B2" s="36"/>
      <c r="C2" s="36"/>
      <c r="D2" s="36"/>
    </row>
    <row r="3" spans="1:4" s="13" customFormat="1" ht="15.75">
      <c r="A3" s="35"/>
      <c r="B3" s="36"/>
      <c r="C3" s="36"/>
      <c r="D3" s="36"/>
    </row>
    <row r="4" spans="1:4" ht="15.75">
      <c r="A4" s="37"/>
      <c r="B4" s="36"/>
      <c r="C4" s="36"/>
      <c r="D4" s="36"/>
    </row>
    <row r="5" spans="1:4" ht="15.75">
      <c r="A5" s="37"/>
      <c r="B5" s="36"/>
      <c r="C5" s="36"/>
      <c r="D5" s="36"/>
    </row>
    <row r="6" spans="1:4" ht="15.75">
      <c r="A6" s="37"/>
      <c r="B6" s="36"/>
      <c r="C6" s="36"/>
      <c r="D6" s="36"/>
    </row>
    <row r="7" spans="1:4" ht="15.75">
      <c r="A7" s="37"/>
      <c r="B7" s="36"/>
      <c r="C7" s="36"/>
      <c r="D7" s="36"/>
    </row>
    <row r="8" spans="1:4" ht="15.75">
      <c r="A8" s="24"/>
      <c r="B8" s="24"/>
      <c r="C8" s="24"/>
      <c r="D8" s="24"/>
    </row>
    <row r="9" spans="1:4" ht="15.75">
      <c r="A9" s="24" t="s">
        <v>59</v>
      </c>
      <c r="B9" s="24"/>
      <c r="C9" s="24" t="s">
        <v>60</v>
      </c>
      <c r="D9" s="24"/>
    </row>
    <row r="10" spans="1:4" ht="15.75">
      <c r="A10" s="24" t="s">
        <v>60</v>
      </c>
      <c r="B10" s="24"/>
      <c r="C10" s="24" t="s">
        <v>60</v>
      </c>
      <c r="D10" s="24"/>
    </row>
    <row r="11" spans="1:4" ht="15.75">
      <c r="A11" s="24" t="s">
        <v>61</v>
      </c>
      <c r="B11" s="24"/>
      <c r="C11" s="24" t="s">
        <v>62</v>
      </c>
      <c r="D11" s="24"/>
    </row>
    <row r="12" spans="1:4" ht="15.75">
      <c r="A12" s="24" t="s">
        <v>60</v>
      </c>
      <c r="B12" s="24"/>
      <c r="C12" s="24" t="s">
        <v>63</v>
      </c>
      <c r="D12" s="24"/>
    </row>
    <row r="13" spans="1:4" ht="15.75">
      <c r="A13" s="24" t="s">
        <v>60</v>
      </c>
      <c r="B13" s="24"/>
      <c r="C13" s="24" t="s">
        <v>64</v>
      </c>
      <c r="D13" s="24"/>
    </row>
    <row r="14" spans="1:4" ht="15.75">
      <c r="A14" s="24" t="s">
        <v>60</v>
      </c>
      <c r="B14" s="24"/>
      <c r="C14" s="24" t="s">
        <v>65</v>
      </c>
      <c r="D14" s="24"/>
    </row>
    <row r="15" spans="1:4" ht="15.75">
      <c r="A15" s="24" t="s">
        <v>66</v>
      </c>
      <c r="B15" s="24"/>
      <c r="C15" s="24" t="s">
        <v>67</v>
      </c>
      <c r="D15" s="24"/>
    </row>
    <row r="16" spans="1:4" ht="15.75">
      <c r="A16" s="24" t="s">
        <v>163</v>
      </c>
      <c r="B16" s="24"/>
      <c r="C16" s="24"/>
      <c r="D16" s="24"/>
    </row>
    <row r="17" spans="1:4" ht="15.75">
      <c r="A17" s="24" t="s">
        <v>68</v>
      </c>
      <c r="B17" s="24"/>
      <c r="C17" s="24"/>
      <c r="D17" s="24"/>
    </row>
    <row r="18" spans="1:4" ht="15.75">
      <c r="A18" s="24" t="s">
        <v>68</v>
      </c>
      <c r="B18" s="24"/>
      <c r="C18" s="24"/>
      <c r="D18" s="24"/>
    </row>
    <row r="19" spans="1:4" ht="15.75">
      <c r="A19" s="24" t="s">
        <v>69</v>
      </c>
      <c r="B19" s="24"/>
      <c r="C19" s="24"/>
      <c r="D19" s="24"/>
    </row>
    <row r="20" ht="15.75">
      <c r="A20" s="10" t="s">
        <v>68</v>
      </c>
    </row>
    <row r="22" spans="1:4" ht="15.75">
      <c r="A22" s="38" t="s">
        <v>70</v>
      </c>
      <c r="B22" s="39"/>
      <c r="C22" s="39"/>
      <c r="D22" s="39"/>
    </row>
    <row r="23" spans="1:4" ht="15.75">
      <c r="A23" s="25" t="s">
        <v>71</v>
      </c>
      <c r="B23" s="25"/>
      <c r="C23" s="26" t="s">
        <v>72</v>
      </c>
      <c r="D23" s="26" t="s">
        <v>73</v>
      </c>
    </row>
    <row r="24" spans="1:4" ht="15.75">
      <c r="A24" s="25" t="s">
        <v>74</v>
      </c>
      <c r="B24" s="25"/>
      <c r="C24" s="27">
        <f>Összesítõ!B4+Összesítõ!B13+Összesítõ!B24+Összesítõ!B31+Összesítõ!B39+Összesítõ!B46-C25</f>
        <v>0</v>
      </c>
      <c r="D24" s="27">
        <f>Összesítõ!C4+Összesítõ!C13+Összesítõ!C24+Összesítõ!C31+Összesítõ!C39+Összesítõ!C46-D25</f>
        <v>0</v>
      </c>
    </row>
    <row r="25" spans="1:4" s="15" customFormat="1" ht="15.75">
      <c r="A25" s="28" t="s">
        <v>165</v>
      </c>
      <c r="B25" s="25"/>
      <c r="C25" s="27">
        <f>Összesítõ!B21+Összesítõ!B22+Összesítõ!B23+Összesítõ!B38</f>
        <v>0</v>
      </c>
      <c r="D25" s="27">
        <f>Összesítõ!C21+Összesítõ!C22+Összesítõ!C23+Összesítõ!C38</f>
        <v>0</v>
      </c>
    </row>
    <row r="26" spans="1:4" ht="15.75">
      <c r="A26" s="25" t="s">
        <v>166</v>
      </c>
      <c r="B26" s="25"/>
      <c r="C26" s="27">
        <f>ROUND(C24+C25,0)</f>
        <v>0</v>
      </c>
      <c r="D26" s="27">
        <f>ROUND(D24+D25,0)</f>
        <v>0</v>
      </c>
    </row>
    <row r="27" spans="1:4" ht="15.75">
      <c r="A27" s="29" t="s">
        <v>75</v>
      </c>
      <c r="B27" s="29"/>
      <c r="C27" s="40">
        <f>ROUND(C26+D26,0)</f>
        <v>0</v>
      </c>
      <c r="D27" s="40"/>
    </row>
    <row r="28" spans="1:4" ht="15.75">
      <c r="A28" s="25" t="s">
        <v>76</v>
      </c>
      <c r="B28" s="30">
        <v>0.27</v>
      </c>
      <c r="C28" s="41">
        <f>ROUND(C27*B28,0)</f>
        <v>0</v>
      </c>
      <c r="D28" s="41"/>
    </row>
    <row r="29" spans="1:4" ht="15.75">
      <c r="A29" s="25" t="s">
        <v>77</v>
      </c>
      <c r="B29" s="25"/>
      <c r="C29" s="42">
        <f>ROUND(C27+C28,0)</f>
        <v>0</v>
      </c>
      <c r="D29" s="42"/>
    </row>
    <row r="33" spans="2:3" ht="15.75">
      <c r="B33" s="43" t="s">
        <v>78</v>
      </c>
      <c r="C33" s="43"/>
    </row>
    <row r="35" ht="15.75">
      <c r="A35" s="14"/>
    </row>
    <row r="36" ht="15.75">
      <c r="A36" s="14"/>
    </row>
    <row r="37" ht="15.75">
      <c r="A37" s="14"/>
    </row>
  </sheetData>
  <sheetProtection password="C41E" sheet="1" formatCells="0" formatColumns="0" formatRows="0"/>
  <mergeCells count="12">
    <mergeCell ref="A7:D7"/>
    <mergeCell ref="A22:D22"/>
    <mergeCell ref="C27:D27"/>
    <mergeCell ref="C28:D28"/>
    <mergeCell ref="C29:D29"/>
    <mergeCell ref="B33:C33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36.421875" style="11" customWidth="1"/>
    <col min="2" max="3" width="20.7109375" style="33" customWidth="1"/>
    <col min="4" max="16384" width="9.140625" style="11" customWidth="1"/>
  </cols>
  <sheetData>
    <row r="1" spans="1:3" ht="15.75">
      <c r="A1" s="16" t="s">
        <v>161</v>
      </c>
      <c r="B1" s="31"/>
      <c r="C1" s="31"/>
    </row>
    <row r="2" spans="1:3" ht="15.75">
      <c r="A2" s="12" t="s">
        <v>0</v>
      </c>
      <c r="B2" s="32" t="s">
        <v>1</v>
      </c>
      <c r="C2" s="32" t="s">
        <v>2</v>
      </c>
    </row>
    <row r="3" spans="1:3" ht="15.75">
      <c r="A3" s="11" t="s">
        <v>161</v>
      </c>
      <c r="B3" s="33">
        <f>'Általános tételek'!H8</f>
        <v>0</v>
      </c>
      <c r="C3" s="33">
        <f>'Általános tételek'!I8</f>
        <v>0</v>
      </c>
    </row>
    <row r="4" spans="1:3" ht="15.75">
      <c r="A4" s="12" t="s">
        <v>58</v>
      </c>
      <c r="B4" s="34">
        <f>B3</f>
        <v>0</v>
      </c>
      <c r="C4" s="34">
        <f>C3</f>
        <v>0</v>
      </c>
    </row>
    <row r="5" spans="1:3" s="12" customFormat="1" ht="15.75">
      <c r="A5" s="16" t="s">
        <v>79</v>
      </c>
      <c r="B5" s="31"/>
      <c r="C5" s="31"/>
    </row>
    <row r="6" spans="1:3" ht="15.75">
      <c r="A6" s="12" t="s">
        <v>0</v>
      </c>
      <c r="B6" s="32" t="s">
        <v>1</v>
      </c>
      <c r="C6" s="32" t="s">
        <v>2</v>
      </c>
    </row>
    <row r="7" spans="1:3" ht="15.75">
      <c r="A7" s="11" t="s">
        <v>82</v>
      </c>
      <c r="B7" s="33">
        <f>'Battonya 2'!H3</f>
        <v>0</v>
      </c>
      <c r="C7" s="33">
        <f>'Battonya 2'!I3</f>
        <v>0</v>
      </c>
    </row>
    <row r="8" spans="1:3" ht="15.75">
      <c r="A8" s="11" t="s">
        <v>83</v>
      </c>
      <c r="B8" s="33">
        <f>'Battonya 2'!H8</f>
        <v>0</v>
      </c>
      <c r="C8" s="33">
        <f>'Battonya 2'!I8</f>
        <v>0</v>
      </c>
    </row>
    <row r="9" spans="1:3" ht="15.75">
      <c r="A9" s="11" t="s">
        <v>16</v>
      </c>
      <c r="B9" s="33">
        <f>'Battonya 2'!H11</f>
        <v>0</v>
      </c>
      <c r="C9" s="33">
        <f>'Battonya 2'!I11</f>
        <v>0</v>
      </c>
    </row>
    <row r="10" spans="1:3" s="12" customFormat="1" ht="15.75">
      <c r="A10" s="11" t="s">
        <v>31</v>
      </c>
      <c r="B10" s="33">
        <f>'Battonya 2'!H21</f>
        <v>0</v>
      </c>
      <c r="C10" s="33">
        <f>'Battonya 2'!I21</f>
        <v>0</v>
      </c>
    </row>
    <row r="11" spans="1:3" ht="15.75">
      <c r="A11" s="11" t="s">
        <v>39</v>
      </c>
      <c r="B11" s="33">
        <f>'Battonya 2'!H26</f>
        <v>0</v>
      </c>
      <c r="C11" s="33">
        <f>'Battonya 2'!I26</f>
        <v>0</v>
      </c>
    </row>
    <row r="12" spans="1:3" ht="15.75">
      <c r="A12" s="11" t="s">
        <v>57</v>
      </c>
      <c r="B12" s="33">
        <f>'Battonya 2'!H36</f>
        <v>0</v>
      </c>
      <c r="C12" s="33">
        <f>'Battonya 2'!I36</f>
        <v>0</v>
      </c>
    </row>
    <row r="13" spans="1:3" ht="15.75">
      <c r="A13" s="12" t="s">
        <v>58</v>
      </c>
      <c r="B13" s="34">
        <f>ROUND(SUM(B7:B12),0)</f>
        <v>0</v>
      </c>
      <c r="C13" s="34">
        <f>ROUND(SUM(C7:C12),0)</f>
        <v>0</v>
      </c>
    </row>
    <row r="14" spans="1:3" ht="15.75">
      <c r="A14" s="16" t="s">
        <v>94</v>
      </c>
      <c r="B14" s="31"/>
      <c r="C14" s="31"/>
    </row>
    <row r="15" spans="1:3" ht="15.75">
      <c r="A15" s="12" t="s">
        <v>0</v>
      </c>
      <c r="B15" s="32" t="s">
        <v>1</v>
      </c>
      <c r="C15" s="32" t="s">
        <v>2</v>
      </c>
    </row>
    <row r="16" spans="1:3" ht="15.75">
      <c r="A16" s="11" t="s">
        <v>82</v>
      </c>
      <c r="B16" s="33">
        <f>'É1-1'!H3</f>
        <v>0</v>
      </c>
      <c r="C16" s="33">
        <f>'É1-1'!I3</f>
        <v>0</v>
      </c>
    </row>
    <row r="17" spans="1:3" ht="15.75">
      <c r="A17" s="11" t="s">
        <v>83</v>
      </c>
      <c r="B17" s="33">
        <f>'É1-1'!H8</f>
        <v>0</v>
      </c>
      <c r="C17" s="33">
        <f>'É1-1'!I8</f>
        <v>0</v>
      </c>
    </row>
    <row r="18" spans="1:3" ht="15.75">
      <c r="A18" s="11" t="s">
        <v>31</v>
      </c>
      <c r="B18" s="33">
        <f>'É1-1'!H22</f>
        <v>0</v>
      </c>
      <c r="C18" s="33">
        <f>'É1-1'!I22</f>
        <v>0</v>
      </c>
    </row>
    <row r="19" spans="1:3" ht="15.75">
      <c r="A19" s="11" t="s">
        <v>39</v>
      </c>
      <c r="B19" s="33">
        <f>'É1-1'!H25</f>
        <v>0</v>
      </c>
      <c r="C19" s="33">
        <f>'É1-1'!I25</f>
        <v>0</v>
      </c>
    </row>
    <row r="20" spans="1:3" ht="15.75">
      <c r="A20" s="11" t="s">
        <v>57</v>
      </c>
      <c r="B20" s="33">
        <f>'É1-1'!H38</f>
        <v>0</v>
      </c>
      <c r="C20" s="33">
        <f>'É1-1'!I38</f>
        <v>0</v>
      </c>
    </row>
    <row r="21" spans="1:3" ht="31.5">
      <c r="A21" s="11" t="s">
        <v>91</v>
      </c>
      <c r="B21" s="33">
        <f>'É1-1'!H46</f>
        <v>0</v>
      </c>
      <c r="C21" s="33">
        <f>'É1-1'!I46</f>
        <v>0</v>
      </c>
    </row>
    <row r="22" spans="1:3" ht="15.75">
      <c r="A22" s="11" t="s">
        <v>92</v>
      </c>
      <c r="B22" s="33">
        <f>'É1-1'!H49</f>
        <v>0</v>
      </c>
      <c r="C22" s="33">
        <f>'É1-1'!I49</f>
        <v>0</v>
      </c>
    </row>
    <row r="23" spans="1:3" ht="31.5">
      <c r="A23" s="11" t="s">
        <v>93</v>
      </c>
      <c r="B23" s="33">
        <f>'É1-1'!H57</f>
        <v>0</v>
      </c>
      <c r="C23" s="33">
        <f>'É1-1'!I57</f>
        <v>0</v>
      </c>
    </row>
    <row r="24" spans="1:3" ht="15.75">
      <c r="A24" s="12" t="s">
        <v>58</v>
      </c>
      <c r="B24" s="34">
        <f>ROUND(SUM(B16:B23),0)</f>
        <v>0</v>
      </c>
      <c r="C24" s="34">
        <f>ROUND(SUM(C16:C23),0)</f>
        <v>0</v>
      </c>
    </row>
    <row r="25" spans="1:3" ht="15.75">
      <c r="A25" s="16" t="s">
        <v>149</v>
      </c>
      <c r="B25" s="31"/>
      <c r="C25" s="31"/>
    </row>
    <row r="26" spans="1:3" ht="15.75">
      <c r="A26" s="12" t="s">
        <v>0</v>
      </c>
      <c r="B26" s="32" t="s">
        <v>1</v>
      </c>
      <c r="C26" s="32" t="s">
        <v>2</v>
      </c>
    </row>
    <row r="27" spans="1:3" ht="15.75">
      <c r="A27" s="11" t="s">
        <v>82</v>
      </c>
      <c r="B27" s="33">
        <f>'É1-1-1'!H3</f>
        <v>0</v>
      </c>
      <c r="C27" s="33">
        <f>'É1-1-1'!I3</f>
        <v>0</v>
      </c>
    </row>
    <row r="28" spans="1:3" ht="15.75">
      <c r="A28" s="11" t="s">
        <v>83</v>
      </c>
      <c r="B28" s="33">
        <f>'É1-1-1'!H8</f>
        <v>0</v>
      </c>
      <c r="C28" s="33">
        <f>'É1-1-1'!I8</f>
        <v>0</v>
      </c>
    </row>
    <row r="29" spans="1:3" ht="15.75">
      <c r="A29" s="11" t="s">
        <v>31</v>
      </c>
      <c r="B29" s="33">
        <f>'É1-1-1'!H21</f>
        <v>0</v>
      </c>
      <c r="C29" s="33">
        <f>'É1-1-1'!I21</f>
        <v>0</v>
      </c>
    </row>
    <row r="30" spans="1:3" ht="15.75">
      <c r="A30" s="11" t="s">
        <v>57</v>
      </c>
      <c r="B30" s="33">
        <f>'É1-1-1'!H25</f>
        <v>0</v>
      </c>
      <c r="C30" s="33">
        <f>'É1-1-1'!I25</f>
        <v>0</v>
      </c>
    </row>
    <row r="31" spans="1:3" ht="15.75">
      <c r="A31" s="12" t="s">
        <v>58</v>
      </c>
      <c r="B31" s="34">
        <f>ROUND(SUM(B27:B30),0)</f>
        <v>0</v>
      </c>
      <c r="C31" s="34">
        <f>ROUND(SUM(C27:C30),0)</f>
        <v>0</v>
      </c>
    </row>
    <row r="32" spans="1:3" ht="15.75">
      <c r="A32" s="16" t="s">
        <v>151</v>
      </c>
      <c r="B32" s="31"/>
      <c r="C32" s="31"/>
    </row>
    <row r="33" spans="1:3" ht="15.75">
      <c r="A33" s="12" t="s">
        <v>0</v>
      </c>
      <c r="B33" s="32" t="s">
        <v>1</v>
      </c>
      <c r="C33" s="32" t="s">
        <v>2</v>
      </c>
    </row>
    <row r="34" spans="1:3" ht="15.75">
      <c r="A34" s="11" t="s">
        <v>82</v>
      </c>
      <c r="B34" s="33">
        <f>'É1-1-4'!H3</f>
        <v>0</v>
      </c>
      <c r="C34" s="33">
        <f>'É1-1-4'!I3</f>
        <v>0</v>
      </c>
    </row>
    <row r="35" spans="1:3" ht="15.75">
      <c r="A35" s="11" t="s">
        <v>83</v>
      </c>
      <c r="B35" s="33">
        <f>'É1-1-4'!H8</f>
        <v>0</v>
      </c>
      <c r="C35" s="33">
        <f>'É1-1-4'!I8</f>
        <v>0</v>
      </c>
    </row>
    <row r="36" spans="1:3" ht="15.75">
      <c r="A36" s="11" t="s">
        <v>31</v>
      </c>
      <c r="B36" s="33">
        <f>'É1-1-4'!H22</f>
        <v>0</v>
      </c>
      <c r="C36" s="33">
        <f>'É1-1-4'!I22</f>
        <v>0</v>
      </c>
    </row>
    <row r="37" spans="1:3" ht="15.75">
      <c r="A37" s="11" t="s">
        <v>57</v>
      </c>
      <c r="B37" s="33">
        <f>'É1-1-4'!H27</f>
        <v>0</v>
      </c>
      <c r="C37" s="33">
        <f>'É1-1-4'!I27</f>
        <v>0</v>
      </c>
    </row>
    <row r="38" spans="1:3" ht="31.5">
      <c r="A38" s="11" t="s">
        <v>91</v>
      </c>
      <c r="B38" s="33">
        <f>'É1-1-4'!H31</f>
        <v>0</v>
      </c>
      <c r="C38" s="33">
        <f>'É1-1-4'!I31</f>
        <v>0</v>
      </c>
    </row>
    <row r="39" spans="1:3" ht="15.75">
      <c r="A39" s="12" t="s">
        <v>58</v>
      </c>
      <c r="B39" s="34">
        <f>ROUND(SUM(B34:B38),0)</f>
        <v>0</v>
      </c>
      <c r="C39" s="34">
        <f>ROUND(SUM(C34:C38),0)</f>
        <v>0</v>
      </c>
    </row>
    <row r="40" spans="1:3" ht="15.75">
      <c r="A40" s="16" t="s">
        <v>153</v>
      </c>
      <c r="B40" s="31"/>
      <c r="C40" s="31"/>
    </row>
    <row r="41" spans="1:3" ht="15.75">
      <c r="A41" s="12" t="s">
        <v>0</v>
      </c>
      <c r="B41" s="32" t="s">
        <v>1</v>
      </c>
      <c r="C41" s="32" t="s">
        <v>2</v>
      </c>
    </row>
    <row r="42" spans="1:3" ht="15.75">
      <c r="A42" s="11" t="s">
        <v>82</v>
      </c>
      <c r="B42" s="33">
        <f>'É2-1'!H3</f>
        <v>0</v>
      </c>
      <c r="C42" s="33">
        <f>'É2-1'!I3</f>
        <v>0</v>
      </c>
    </row>
    <row r="43" spans="1:3" ht="15.75">
      <c r="A43" s="11" t="s">
        <v>83</v>
      </c>
      <c r="B43" s="33">
        <f>'É2-1'!H8</f>
        <v>0</v>
      </c>
      <c r="C43" s="33">
        <f>'É2-1'!I8</f>
        <v>0</v>
      </c>
    </row>
    <row r="44" spans="1:3" ht="15.75">
      <c r="A44" s="11" t="s">
        <v>31</v>
      </c>
      <c r="B44" s="33">
        <f>'É2-1'!H21</f>
        <v>0</v>
      </c>
      <c r="C44" s="33">
        <f>'É2-1'!I21</f>
        <v>0</v>
      </c>
    </row>
    <row r="45" spans="1:3" ht="15.75">
      <c r="A45" s="11" t="s">
        <v>57</v>
      </c>
      <c r="B45" s="33">
        <f>'É2-1'!H26</f>
        <v>0</v>
      </c>
      <c r="C45" s="33">
        <f>'É2-1'!I26</f>
        <v>0</v>
      </c>
    </row>
    <row r="46" spans="1:3" ht="15.75">
      <c r="A46" s="12" t="s">
        <v>58</v>
      </c>
      <c r="B46" s="34">
        <f>ROUND(SUM(B42:B45),0)</f>
        <v>0</v>
      </c>
      <c r="C46" s="34">
        <f>ROUND(SUM(C42:C45),0)</f>
        <v>0</v>
      </c>
    </row>
  </sheetData>
  <sheetProtection password="C41E" sheet="1" formatCells="0" formatColumns="0" formatRows="0"/>
  <printOptions/>
  <pageMargins left="1" right="1" top="1" bottom="1" header="0.4166666666666667" footer="0.4166666666666667"/>
  <pageSetup firstPageNumber="1" useFirstPageNumber="1" horizontalDpi="600" verticalDpi="600" orientation="portrait" paperSize="9" scale="93" r:id="rId1"/>
  <headerFooter>
    <oddHeader>&amp;C&amp;"Times New Roman,bold"&amp;12Munkanem összesítõ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140625" style="1" bestFit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148</v>
      </c>
      <c r="C2" s="2" t="s">
        <v>154</v>
      </c>
      <c r="D2" s="6">
        <v>1</v>
      </c>
      <c r="E2" s="1" t="s">
        <v>155</v>
      </c>
      <c r="F2" s="17"/>
      <c r="G2" s="17"/>
      <c r="H2" s="19">
        <f aca="true" t="shared" si="0" ref="H2:H7">ROUND(D2*F2,0)</f>
        <v>0</v>
      </c>
      <c r="I2" s="19">
        <f aca="true" t="shared" si="1" ref="I2:I7">ROUND(D2*G2,0)</f>
        <v>0</v>
      </c>
    </row>
    <row r="3" spans="1:9" ht="12.75">
      <c r="A3" s="8">
        <v>2</v>
      </c>
      <c r="B3" s="1" t="s">
        <v>148</v>
      </c>
      <c r="C3" s="2" t="s">
        <v>156</v>
      </c>
      <c r="D3" s="6">
        <v>1</v>
      </c>
      <c r="E3" s="1" t="s">
        <v>155</v>
      </c>
      <c r="F3" s="17"/>
      <c r="G3" s="17"/>
      <c r="H3" s="19">
        <f t="shared" si="0"/>
        <v>0</v>
      </c>
      <c r="I3" s="19">
        <f t="shared" si="1"/>
        <v>0</v>
      </c>
    </row>
    <row r="4" spans="1:9" s="9" customFormat="1" ht="12.75">
      <c r="A4" s="8">
        <v>3</v>
      </c>
      <c r="B4" s="1" t="s">
        <v>148</v>
      </c>
      <c r="C4" s="1" t="s">
        <v>157</v>
      </c>
      <c r="D4" s="6">
        <v>124</v>
      </c>
      <c r="E4" s="1" t="s">
        <v>46</v>
      </c>
      <c r="F4" s="17"/>
      <c r="G4" s="17"/>
      <c r="H4" s="19">
        <f t="shared" si="0"/>
        <v>0</v>
      </c>
      <c r="I4" s="19">
        <f t="shared" si="1"/>
        <v>0</v>
      </c>
    </row>
    <row r="5" spans="1:9" s="9" customFormat="1" ht="12.75">
      <c r="A5" s="8">
        <v>4</v>
      </c>
      <c r="B5" s="1" t="s">
        <v>148</v>
      </c>
      <c r="C5" s="1" t="s">
        <v>158</v>
      </c>
      <c r="D5" s="6">
        <v>4141.4</v>
      </c>
      <c r="E5" s="1" t="s">
        <v>41</v>
      </c>
      <c r="F5" s="17"/>
      <c r="G5" s="17"/>
      <c r="H5" s="19">
        <f t="shared" si="0"/>
        <v>0</v>
      </c>
      <c r="I5" s="19">
        <f t="shared" si="1"/>
        <v>0</v>
      </c>
    </row>
    <row r="6" spans="1:9" ht="12.75">
      <c r="A6" s="8">
        <v>5</v>
      </c>
      <c r="B6" s="1" t="s">
        <v>148</v>
      </c>
      <c r="C6" s="1" t="s">
        <v>159</v>
      </c>
      <c r="D6" s="6">
        <v>1</v>
      </c>
      <c r="E6" s="1" t="s">
        <v>155</v>
      </c>
      <c r="F6" s="17"/>
      <c r="G6" s="17"/>
      <c r="H6" s="19">
        <f t="shared" si="0"/>
        <v>0</v>
      </c>
      <c r="I6" s="19">
        <f t="shared" si="1"/>
        <v>0</v>
      </c>
    </row>
    <row r="7" spans="1:9" ht="25.5">
      <c r="A7" s="8">
        <v>6</v>
      </c>
      <c r="B7" s="1" t="s">
        <v>148</v>
      </c>
      <c r="C7" s="1" t="s">
        <v>162</v>
      </c>
      <c r="D7" s="6">
        <v>1</v>
      </c>
      <c r="E7" s="1" t="s">
        <v>155</v>
      </c>
      <c r="F7" s="17"/>
      <c r="G7" s="17"/>
      <c r="H7" s="19">
        <f t="shared" si="0"/>
        <v>0</v>
      </c>
      <c r="I7" s="19">
        <f t="shared" si="1"/>
        <v>0</v>
      </c>
    </row>
    <row r="8" spans="1:9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 password="C41E" sheet="1" formatCells="0" formatColumns="0" formatRows="0"/>
  <printOptions/>
  <pageMargins left="0.7" right="0.7" top="0.75" bottom="0.75" header="0.3" footer="0.3"/>
  <pageSetup horizontalDpi="600" verticalDpi="600" orientation="portrait" paperSize="9" scale="86" r:id="rId1"/>
  <headerFooter>
    <oddHeader>&amp;LÁltalános tételek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23" customWidth="1"/>
    <col min="5" max="5" width="6.7109375" style="1" customWidth="1"/>
    <col min="6" max="7" width="8.28125" style="6" customWidth="1"/>
    <col min="8" max="9" width="10.28125" style="19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22" t="s">
        <v>6</v>
      </c>
      <c r="E1" s="3" t="s">
        <v>7</v>
      </c>
      <c r="F1" s="5" t="s">
        <v>8</v>
      </c>
      <c r="G1" s="5" t="s">
        <v>9</v>
      </c>
      <c r="H1" s="18" t="s">
        <v>10</v>
      </c>
      <c r="I1" s="18" t="s">
        <v>11</v>
      </c>
    </row>
    <row r="2" spans="1:9" ht="51">
      <c r="A2" s="8">
        <v>1</v>
      </c>
      <c r="B2" s="1" t="s">
        <v>80</v>
      </c>
      <c r="C2" s="2" t="s">
        <v>81</v>
      </c>
      <c r="D2" s="23">
        <f>30*2.5*2</f>
        <v>150</v>
      </c>
      <c r="E2" s="1" t="s">
        <v>13</v>
      </c>
      <c r="F2" s="17"/>
      <c r="G2" s="17"/>
      <c r="H2" s="19">
        <f>ROUND(D2*F2,0)</f>
        <v>0</v>
      </c>
      <c r="I2" s="19">
        <f>ROUND(D2*G2,0)</f>
        <v>0</v>
      </c>
    </row>
    <row r="3" spans="1:9" s="9" customFormat="1" ht="12.75">
      <c r="A3" s="7"/>
      <c r="B3" s="3"/>
      <c r="C3" s="3" t="s">
        <v>15</v>
      </c>
      <c r="D3" s="22"/>
      <c r="E3" s="3"/>
      <c r="F3" s="5"/>
      <c r="G3" s="5"/>
      <c r="H3" s="18">
        <f>ROUND(SUM(H2:H2),0)</f>
        <v>0</v>
      </c>
      <c r="I3" s="18">
        <f>ROUND(SUM(I2:I2),0)</f>
        <v>0</v>
      </c>
    </row>
    <row r="4" spans="1:9" ht="25.5">
      <c r="A4" s="7" t="s">
        <v>3</v>
      </c>
      <c r="B4" s="3" t="s">
        <v>4</v>
      </c>
      <c r="C4" s="3" t="s">
        <v>5</v>
      </c>
      <c r="D4" s="22" t="s">
        <v>6</v>
      </c>
      <c r="E4" s="3" t="s">
        <v>7</v>
      </c>
      <c r="F4" s="5" t="s">
        <v>8</v>
      </c>
      <c r="G4" s="5" t="s">
        <v>9</v>
      </c>
      <c r="H4" s="18" t="s">
        <v>10</v>
      </c>
      <c r="I4" s="18" t="s">
        <v>11</v>
      </c>
    </row>
    <row r="5" spans="1:9" ht="25.5">
      <c r="A5" s="8">
        <v>1</v>
      </c>
      <c r="B5" s="1" t="s">
        <v>84</v>
      </c>
      <c r="C5" s="2" t="s">
        <v>85</v>
      </c>
      <c r="D5" s="23">
        <v>2</v>
      </c>
      <c r="E5" s="1" t="s">
        <v>46</v>
      </c>
      <c r="F5" s="17"/>
      <c r="G5" s="17"/>
      <c r="H5" s="19">
        <f>ROUND(D5*F5,0)</f>
        <v>0</v>
      </c>
      <c r="I5" s="19">
        <f>ROUND(D5*G5,0)</f>
        <v>0</v>
      </c>
    </row>
    <row r="6" spans="1:9" ht="25.5">
      <c r="A6" s="8">
        <v>2</v>
      </c>
      <c r="B6" s="1" t="s">
        <v>86</v>
      </c>
      <c r="C6" s="2" t="s">
        <v>87</v>
      </c>
      <c r="D6" s="23">
        <v>600</v>
      </c>
      <c r="E6" s="1" t="s">
        <v>88</v>
      </c>
      <c r="F6" s="17"/>
      <c r="G6" s="17"/>
      <c r="H6" s="19">
        <f>ROUND(D6*F6,0)</f>
        <v>0</v>
      </c>
      <c r="I6" s="19">
        <f>ROUND(D6*G6,0)</f>
        <v>0</v>
      </c>
    </row>
    <row r="7" spans="1:9" ht="25.5">
      <c r="A7" s="8">
        <v>3</v>
      </c>
      <c r="B7" s="1" t="s">
        <v>89</v>
      </c>
      <c r="C7" s="2" t="s">
        <v>90</v>
      </c>
      <c r="D7" s="23">
        <v>600</v>
      </c>
      <c r="E7" s="1" t="s">
        <v>88</v>
      </c>
      <c r="F7" s="17"/>
      <c r="G7" s="17"/>
      <c r="H7" s="19">
        <f>ROUND(D7*F7,0)</f>
        <v>0</v>
      </c>
      <c r="I7" s="19">
        <f>ROUND(D7*G7,0)</f>
        <v>0</v>
      </c>
    </row>
    <row r="8" spans="1:9" ht="12.75">
      <c r="A8" s="7"/>
      <c r="B8" s="3"/>
      <c r="C8" s="3" t="s">
        <v>15</v>
      </c>
      <c r="D8" s="22"/>
      <c r="E8" s="3"/>
      <c r="F8" s="5"/>
      <c r="G8" s="5"/>
      <c r="H8" s="18">
        <f>ROUND(SUM(H5:H7),0)</f>
        <v>0</v>
      </c>
      <c r="I8" s="18">
        <f>ROUND(SUM(I5:I7),0)</f>
        <v>0</v>
      </c>
    </row>
    <row r="9" spans="1:9" ht="25.5">
      <c r="A9" s="7" t="s">
        <v>3</v>
      </c>
      <c r="B9" s="3" t="s">
        <v>4</v>
      </c>
      <c r="C9" s="3" t="s">
        <v>5</v>
      </c>
      <c r="D9" s="22" t="s">
        <v>6</v>
      </c>
      <c r="E9" s="3" t="s">
        <v>7</v>
      </c>
      <c r="F9" s="5" t="s">
        <v>8</v>
      </c>
      <c r="G9" s="5" t="s">
        <v>9</v>
      </c>
      <c r="H9" s="18" t="s">
        <v>10</v>
      </c>
      <c r="I9" s="18" t="s">
        <v>11</v>
      </c>
    </row>
    <row r="10" spans="1:9" ht="38.25">
      <c r="A10" s="8">
        <v>1</v>
      </c>
      <c r="B10" s="1" t="s">
        <v>12</v>
      </c>
      <c r="C10" s="2" t="s">
        <v>14</v>
      </c>
      <c r="D10" s="23">
        <v>150.3488</v>
      </c>
      <c r="E10" s="1" t="s">
        <v>13</v>
      </c>
      <c r="F10" s="17"/>
      <c r="G10" s="17"/>
      <c r="H10" s="19">
        <f>ROUND(D10*F10,0)</f>
        <v>0</v>
      </c>
      <c r="I10" s="19">
        <f>ROUND(D10*G10,0)</f>
        <v>0</v>
      </c>
    </row>
    <row r="11" spans="1:9" ht="12.75">
      <c r="A11" s="7"/>
      <c r="B11" s="3"/>
      <c r="C11" s="3" t="s">
        <v>15</v>
      </c>
      <c r="D11" s="22"/>
      <c r="E11" s="3"/>
      <c r="F11" s="5"/>
      <c r="G11" s="5"/>
      <c r="H11" s="18">
        <f>ROUND(SUM(H10:H10),0)</f>
        <v>0</v>
      </c>
      <c r="I11" s="18">
        <f>ROUND(SUM(I10:I10),0)</f>
        <v>0</v>
      </c>
    </row>
    <row r="12" spans="1:9" ht="25.5">
      <c r="A12" s="7" t="s">
        <v>3</v>
      </c>
      <c r="B12" s="3" t="s">
        <v>4</v>
      </c>
      <c r="C12" s="3" t="s">
        <v>5</v>
      </c>
      <c r="D12" s="22" t="s">
        <v>6</v>
      </c>
      <c r="E12" s="3" t="s">
        <v>7</v>
      </c>
      <c r="F12" s="5" t="s">
        <v>8</v>
      </c>
      <c r="G12" s="5" t="s">
        <v>9</v>
      </c>
      <c r="H12" s="18" t="s">
        <v>10</v>
      </c>
      <c r="I12" s="18" t="s">
        <v>11</v>
      </c>
    </row>
    <row r="13" spans="1:9" ht="54">
      <c r="A13" s="8">
        <v>1</v>
      </c>
      <c r="B13" s="1" t="s">
        <v>17</v>
      </c>
      <c r="C13" s="2" t="s">
        <v>29</v>
      </c>
      <c r="D13" s="23">
        <v>3.4536</v>
      </c>
      <c r="E13" s="1" t="s">
        <v>18</v>
      </c>
      <c r="F13" s="17"/>
      <c r="G13" s="17"/>
      <c r="H13" s="19">
        <f>ROUND(D13*F13,0)</f>
        <v>0</v>
      </c>
      <c r="I13" s="19">
        <f>ROUND(D13*G13,0)</f>
        <v>0</v>
      </c>
    </row>
    <row r="14" spans="1:9" ht="63.75">
      <c r="A14" s="8">
        <v>2</v>
      </c>
      <c r="B14" s="1" t="s">
        <v>19</v>
      </c>
      <c r="C14" s="2" t="s">
        <v>20</v>
      </c>
      <c r="D14" s="23">
        <v>110.5</v>
      </c>
      <c r="E14" s="1" t="s">
        <v>18</v>
      </c>
      <c r="F14" s="17"/>
      <c r="G14" s="17"/>
      <c r="H14" s="19">
        <f aca="true" t="shared" si="0" ref="H14:H19">ROUND(D14*F14,0)</f>
        <v>0</v>
      </c>
      <c r="I14" s="19">
        <f aca="true" t="shared" si="1" ref="I14:I19">ROUND(D14*G14,0)</f>
        <v>0</v>
      </c>
    </row>
    <row r="15" spans="1:9" ht="76.5">
      <c r="A15" s="8">
        <v>3</v>
      </c>
      <c r="B15" s="1" t="s">
        <v>21</v>
      </c>
      <c r="C15" s="2" t="s">
        <v>22</v>
      </c>
      <c r="D15" s="23">
        <v>36.8776</v>
      </c>
      <c r="E15" s="1" t="s">
        <v>18</v>
      </c>
      <c r="F15" s="17"/>
      <c r="G15" s="17"/>
      <c r="H15" s="19">
        <f t="shared" si="0"/>
        <v>0</v>
      </c>
      <c r="I15" s="19">
        <f t="shared" si="1"/>
        <v>0</v>
      </c>
    </row>
    <row r="16" spans="1:9" ht="25.5">
      <c r="A16" s="8">
        <v>4</v>
      </c>
      <c r="B16" s="1" t="s">
        <v>23</v>
      </c>
      <c r="C16" s="2" t="s">
        <v>24</v>
      </c>
      <c r="D16" s="23">
        <v>65.065</v>
      </c>
      <c r="E16" s="1" t="s">
        <v>13</v>
      </c>
      <c r="F16" s="17"/>
      <c r="G16" s="17"/>
      <c r="H16" s="19">
        <f t="shared" si="0"/>
        <v>0</v>
      </c>
      <c r="I16" s="19">
        <f t="shared" si="1"/>
        <v>0</v>
      </c>
    </row>
    <row r="17" spans="1:9" ht="41.25">
      <c r="A17" s="8">
        <v>5</v>
      </c>
      <c r="B17" s="1" t="s">
        <v>25</v>
      </c>
      <c r="C17" s="2" t="s">
        <v>30</v>
      </c>
      <c r="D17" s="23">
        <v>16201.29</v>
      </c>
      <c r="E17" s="1" t="s">
        <v>13</v>
      </c>
      <c r="F17" s="17"/>
      <c r="G17" s="17"/>
      <c r="H17" s="19">
        <f t="shared" si="0"/>
        <v>0</v>
      </c>
      <c r="I17" s="19">
        <f t="shared" si="1"/>
        <v>0</v>
      </c>
    </row>
    <row r="18" spans="1:9" ht="38.25">
      <c r="A18" s="8">
        <v>6</v>
      </c>
      <c r="B18" s="1" t="s">
        <v>26</v>
      </c>
      <c r="C18" s="2" t="s">
        <v>27</v>
      </c>
      <c r="D18" s="23">
        <v>36.8776</v>
      </c>
      <c r="E18" s="1" t="s">
        <v>18</v>
      </c>
      <c r="F18" s="17"/>
      <c r="G18" s="17"/>
      <c r="H18" s="19">
        <f t="shared" si="0"/>
        <v>0</v>
      </c>
      <c r="I18" s="19">
        <f t="shared" si="1"/>
        <v>0</v>
      </c>
    </row>
    <row r="19" spans="1:9" ht="25.5">
      <c r="A19" s="8">
        <v>7</v>
      </c>
      <c r="B19" s="1" t="s">
        <v>28</v>
      </c>
      <c r="C19" s="2" t="s">
        <v>164</v>
      </c>
      <c r="D19" s="23">
        <v>5620.303</v>
      </c>
      <c r="E19" s="1" t="s">
        <v>18</v>
      </c>
      <c r="F19" s="17"/>
      <c r="G19" s="17"/>
      <c r="H19" s="19">
        <f t="shared" si="0"/>
        <v>0</v>
      </c>
      <c r="I19" s="19">
        <f t="shared" si="1"/>
        <v>0</v>
      </c>
    </row>
    <row r="20" spans="1:9" ht="12.75">
      <c r="A20" s="8">
        <v>8</v>
      </c>
      <c r="B20" s="1" t="s">
        <v>148</v>
      </c>
      <c r="C20" s="2" t="s">
        <v>160</v>
      </c>
      <c r="D20" s="23">
        <v>200</v>
      </c>
      <c r="E20" s="1" t="s">
        <v>18</v>
      </c>
      <c r="F20" s="17"/>
      <c r="G20" s="17"/>
      <c r="H20" s="19">
        <f>ROUND(D20*F20,0)</f>
        <v>0</v>
      </c>
      <c r="I20" s="19">
        <f>ROUND(D20*G20,0)</f>
        <v>0</v>
      </c>
    </row>
    <row r="21" spans="1:9" ht="12.75">
      <c r="A21" s="7"/>
      <c r="B21" s="3"/>
      <c r="C21" s="3" t="s">
        <v>15</v>
      </c>
      <c r="D21" s="22"/>
      <c r="E21" s="3"/>
      <c r="F21" s="5"/>
      <c r="G21" s="5"/>
      <c r="H21" s="18">
        <f>ROUND(SUM(H13:H19),0)</f>
        <v>0</v>
      </c>
      <c r="I21" s="18">
        <f>ROUND(SUM(I13:I19),0)</f>
        <v>0</v>
      </c>
    </row>
    <row r="22" spans="1:9" ht="25.5">
      <c r="A22" s="7" t="s">
        <v>3</v>
      </c>
      <c r="B22" s="3" t="s">
        <v>4</v>
      </c>
      <c r="C22" s="3" t="s">
        <v>5</v>
      </c>
      <c r="D22" s="22" t="s">
        <v>6</v>
      </c>
      <c r="E22" s="3" t="s">
        <v>7</v>
      </c>
      <c r="F22" s="5" t="s">
        <v>8</v>
      </c>
      <c r="G22" s="5" t="s">
        <v>9</v>
      </c>
      <c r="H22" s="18" t="s">
        <v>10</v>
      </c>
      <c r="I22" s="18" t="s">
        <v>11</v>
      </c>
    </row>
    <row r="23" spans="1:9" ht="25.5">
      <c r="A23" s="8">
        <v>1</v>
      </c>
      <c r="B23" s="1" t="s">
        <v>32</v>
      </c>
      <c r="C23" s="2" t="s">
        <v>33</v>
      </c>
      <c r="D23" s="23">
        <v>1.5</v>
      </c>
      <c r="E23" s="1" t="s">
        <v>18</v>
      </c>
      <c r="F23" s="17"/>
      <c r="G23" s="17"/>
      <c r="H23" s="19">
        <f>ROUND(D23*F23,0)</f>
        <v>0</v>
      </c>
      <c r="I23" s="19">
        <f>ROUND(D23*G23,0)</f>
        <v>0</v>
      </c>
    </row>
    <row r="24" spans="1:9" ht="51">
      <c r="A24" s="8">
        <v>2</v>
      </c>
      <c r="B24" s="1" t="s">
        <v>34</v>
      </c>
      <c r="C24" s="2" t="s">
        <v>36</v>
      </c>
      <c r="D24" s="23">
        <v>1.0526</v>
      </c>
      <c r="E24" s="1" t="s">
        <v>35</v>
      </c>
      <c r="F24" s="17"/>
      <c r="G24" s="17"/>
      <c r="H24" s="19">
        <f>ROUND(D24*F24,0)</f>
        <v>0</v>
      </c>
      <c r="I24" s="19">
        <f>ROUND(D24*G24,0)</f>
        <v>0</v>
      </c>
    </row>
    <row r="25" spans="1:9" ht="89.25">
      <c r="A25" s="8">
        <v>3</v>
      </c>
      <c r="B25" s="1" t="s">
        <v>37</v>
      </c>
      <c r="C25" s="21" t="s">
        <v>38</v>
      </c>
      <c r="D25" s="23">
        <v>15.0367</v>
      </c>
      <c r="E25" s="1" t="s">
        <v>18</v>
      </c>
      <c r="F25" s="17"/>
      <c r="G25" s="17"/>
      <c r="H25" s="19">
        <f>ROUND(D25*F25,0)</f>
        <v>0</v>
      </c>
      <c r="I25" s="19">
        <f>ROUND(D25*G25,0)</f>
        <v>0</v>
      </c>
    </row>
    <row r="26" spans="1:9" ht="12.75">
      <c r="A26" s="7"/>
      <c r="B26" s="3"/>
      <c r="C26" s="3" t="s">
        <v>15</v>
      </c>
      <c r="D26" s="22"/>
      <c r="E26" s="3"/>
      <c r="F26" s="5"/>
      <c r="G26" s="5"/>
      <c r="H26" s="18">
        <f>ROUND(SUM(H23:H25),0)</f>
        <v>0</v>
      </c>
      <c r="I26" s="18">
        <f>ROUND(SUM(I23:I25),0)</f>
        <v>0</v>
      </c>
    </row>
    <row r="27" spans="1:9" ht="25.5">
      <c r="A27" s="7" t="s">
        <v>3</v>
      </c>
      <c r="B27" s="3" t="s">
        <v>4</v>
      </c>
      <c r="C27" s="3" t="s">
        <v>5</v>
      </c>
      <c r="D27" s="22" t="s">
        <v>6</v>
      </c>
      <c r="E27" s="3" t="s">
        <v>7</v>
      </c>
      <c r="F27" s="5" t="s">
        <v>8</v>
      </c>
      <c r="G27" s="5" t="s">
        <v>9</v>
      </c>
      <c r="H27" s="18" t="s">
        <v>10</v>
      </c>
      <c r="I27" s="18" t="s">
        <v>11</v>
      </c>
    </row>
    <row r="28" spans="1:9" ht="63.75">
      <c r="A28" s="8">
        <v>1</v>
      </c>
      <c r="B28" s="1" t="s">
        <v>40</v>
      </c>
      <c r="C28" s="2" t="s">
        <v>42</v>
      </c>
      <c r="D28" s="23">
        <v>4</v>
      </c>
      <c r="E28" s="1" t="s">
        <v>41</v>
      </c>
      <c r="F28" s="17"/>
      <c r="G28" s="17"/>
      <c r="H28" s="19">
        <f>ROUND(D28*F28,0)</f>
        <v>0</v>
      </c>
      <c r="I28" s="19">
        <f>ROUND(D28*G28,0)</f>
        <v>0</v>
      </c>
    </row>
    <row r="29" spans="1:9" ht="51">
      <c r="A29" s="8">
        <v>2</v>
      </c>
      <c r="B29" s="1" t="s">
        <v>43</v>
      </c>
      <c r="C29" s="2" t="s">
        <v>44</v>
      </c>
      <c r="D29" s="23">
        <v>26</v>
      </c>
      <c r="E29" s="1" t="s">
        <v>41</v>
      </c>
      <c r="F29" s="17"/>
      <c r="G29" s="17"/>
      <c r="H29" s="19">
        <f aca="true" t="shared" si="2" ref="H29:H35">ROUND(D29*F29,0)</f>
        <v>0</v>
      </c>
      <c r="I29" s="19">
        <f aca="true" t="shared" si="3" ref="I29:I35">ROUND(D29*G29,0)</f>
        <v>0</v>
      </c>
    </row>
    <row r="30" spans="1:9" ht="63.75">
      <c r="A30" s="8">
        <v>3</v>
      </c>
      <c r="B30" s="1" t="s">
        <v>45</v>
      </c>
      <c r="C30" s="2" t="s">
        <v>47</v>
      </c>
      <c r="D30" s="23">
        <v>2</v>
      </c>
      <c r="E30" s="1" t="s">
        <v>46</v>
      </c>
      <c r="F30" s="17"/>
      <c r="G30" s="17"/>
      <c r="H30" s="19">
        <f t="shared" si="2"/>
        <v>0</v>
      </c>
      <c r="I30" s="19">
        <f t="shared" si="3"/>
        <v>0</v>
      </c>
    </row>
    <row r="31" spans="1:9" ht="89.25">
      <c r="A31" s="8">
        <v>4</v>
      </c>
      <c r="B31" s="1" t="s">
        <v>48</v>
      </c>
      <c r="C31" s="21" t="s">
        <v>49</v>
      </c>
      <c r="D31" s="23">
        <v>2</v>
      </c>
      <c r="E31" s="1" t="s">
        <v>46</v>
      </c>
      <c r="F31" s="17"/>
      <c r="G31" s="17"/>
      <c r="H31" s="19">
        <f t="shared" si="2"/>
        <v>0</v>
      </c>
      <c r="I31" s="19">
        <f t="shared" si="3"/>
        <v>0</v>
      </c>
    </row>
    <row r="32" spans="1:9" ht="38.25">
      <c r="A32" s="8">
        <v>5</v>
      </c>
      <c r="B32" s="1" t="s">
        <v>50</v>
      </c>
      <c r="C32" s="2" t="s">
        <v>174</v>
      </c>
      <c r="D32" s="23">
        <v>82.513</v>
      </c>
      <c r="E32" s="1" t="s">
        <v>18</v>
      </c>
      <c r="F32" s="17"/>
      <c r="G32" s="17"/>
      <c r="H32" s="19">
        <f t="shared" si="2"/>
        <v>0</v>
      </c>
      <c r="I32" s="19">
        <f t="shared" si="3"/>
        <v>0</v>
      </c>
    </row>
    <row r="33" spans="1:9" ht="63.75">
      <c r="A33" s="8">
        <v>6</v>
      </c>
      <c r="B33" s="1" t="s">
        <v>51</v>
      </c>
      <c r="C33" s="2" t="s">
        <v>52</v>
      </c>
      <c r="D33" s="23">
        <v>65.065</v>
      </c>
      <c r="E33" s="1" t="s">
        <v>13</v>
      </c>
      <c r="F33" s="17"/>
      <c r="G33" s="17"/>
      <c r="H33" s="19">
        <f t="shared" si="2"/>
        <v>0</v>
      </c>
      <c r="I33" s="19">
        <f t="shared" si="3"/>
        <v>0</v>
      </c>
    </row>
    <row r="34" spans="1:9" ht="51">
      <c r="A34" s="8">
        <v>7</v>
      </c>
      <c r="B34" s="1" t="s">
        <v>53</v>
      </c>
      <c r="C34" s="2" t="s">
        <v>54</v>
      </c>
      <c r="D34" s="23">
        <v>3.4536</v>
      </c>
      <c r="E34" s="1" t="s">
        <v>18</v>
      </c>
      <c r="F34" s="17"/>
      <c r="G34" s="17"/>
      <c r="H34" s="19">
        <f t="shared" si="2"/>
        <v>0</v>
      </c>
      <c r="I34" s="19">
        <f t="shared" si="3"/>
        <v>0</v>
      </c>
    </row>
    <row r="35" spans="1:9" ht="63.75">
      <c r="A35" s="8">
        <v>8</v>
      </c>
      <c r="B35" s="1" t="s">
        <v>55</v>
      </c>
      <c r="C35" s="2" t="s">
        <v>56</v>
      </c>
      <c r="D35" s="23">
        <v>329.21</v>
      </c>
      <c r="E35" s="1" t="s">
        <v>41</v>
      </c>
      <c r="F35" s="17"/>
      <c r="G35" s="17"/>
      <c r="H35" s="19">
        <f t="shared" si="2"/>
        <v>0</v>
      </c>
      <c r="I35" s="19">
        <f t="shared" si="3"/>
        <v>0</v>
      </c>
    </row>
    <row r="36" spans="1:9" ht="12.75">
      <c r="A36" s="7"/>
      <c r="B36" s="3"/>
      <c r="C36" s="3" t="s">
        <v>15</v>
      </c>
      <c r="D36" s="22"/>
      <c r="E36" s="3"/>
      <c r="F36" s="5"/>
      <c r="G36" s="5"/>
      <c r="H36" s="18">
        <f>ROUND(SUM(H28:H35),0)</f>
        <v>0</v>
      </c>
      <c r="I36" s="18">
        <f>ROUND(SUM(I28:I35),0)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CE,Félkövér"&amp;10Battonya2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workbookViewId="0" topLeftCell="A51">
      <selection activeCell="G53" sqref="G5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23" customWidth="1"/>
    <col min="5" max="5" width="6.7109375" style="1" customWidth="1"/>
    <col min="6" max="7" width="8.28125" style="6" customWidth="1"/>
    <col min="8" max="9" width="10.28125" style="19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22" t="s">
        <v>6</v>
      </c>
      <c r="E1" s="3" t="s">
        <v>7</v>
      </c>
      <c r="F1" s="5" t="s">
        <v>8</v>
      </c>
      <c r="G1" s="5" t="s">
        <v>9</v>
      </c>
      <c r="H1" s="18" t="s">
        <v>10</v>
      </c>
      <c r="I1" s="18" t="s">
        <v>11</v>
      </c>
    </row>
    <row r="2" spans="1:9" ht="51">
      <c r="A2" s="8">
        <v>1</v>
      </c>
      <c r="B2" s="1" t="s">
        <v>80</v>
      </c>
      <c r="C2" s="2" t="s">
        <v>81</v>
      </c>
      <c r="D2" s="23">
        <v>3008</v>
      </c>
      <c r="E2" s="1" t="s">
        <v>13</v>
      </c>
      <c r="F2" s="17"/>
      <c r="G2" s="17"/>
      <c r="H2" s="19">
        <f>ROUND(D2*F2,0)</f>
        <v>0</v>
      </c>
      <c r="I2" s="19">
        <f>ROUND(D2*G2,0)</f>
        <v>0</v>
      </c>
    </row>
    <row r="3" spans="1:9" ht="12.75">
      <c r="A3" s="7"/>
      <c r="B3" s="3"/>
      <c r="C3" s="3" t="s">
        <v>15</v>
      </c>
      <c r="D3" s="22"/>
      <c r="E3" s="3"/>
      <c r="F3" s="5"/>
      <c r="G3" s="5"/>
      <c r="H3" s="18">
        <f>ROUND(SUM(H2:H2),0)</f>
        <v>0</v>
      </c>
      <c r="I3" s="18">
        <f>ROUND(SUM(I2:I2),0)</f>
        <v>0</v>
      </c>
    </row>
    <row r="4" spans="1:9" ht="25.5">
      <c r="A4" s="7" t="s">
        <v>3</v>
      </c>
      <c r="B4" s="3" t="s">
        <v>4</v>
      </c>
      <c r="C4" s="3" t="s">
        <v>5</v>
      </c>
      <c r="D4" s="22" t="s">
        <v>6</v>
      </c>
      <c r="E4" s="3" t="s">
        <v>7</v>
      </c>
      <c r="F4" s="5" t="s">
        <v>8</v>
      </c>
      <c r="G4" s="5" t="s">
        <v>9</v>
      </c>
      <c r="H4" s="18" t="s">
        <v>10</v>
      </c>
      <c r="I4" s="18" t="s">
        <v>11</v>
      </c>
    </row>
    <row r="5" spans="1:9" ht="25.5">
      <c r="A5" s="8">
        <v>1</v>
      </c>
      <c r="B5" s="1" t="s">
        <v>84</v>
      </c>
      <c r="C5" s="2" t="s">
        <v>85</v>
      </c>
      <c r="D5" s="23">
        <v>2</v>
      </c>
      <c r="E5" s="1" t="s">
        <v>46</v>
      </c>
      <c r="F5" s="17"/>
      <c r="G5" s="17"/>
      <c r="H5" s="19">
        <f>ROUND(D5*F5,0)</f>
        <v>0</v>
      </c>
      <c r="I5" s="19">
        <f>ROUND(D5*G5,0)</f>
        <v>0</v>
      </c>
    </row>
    <row r="6" spans="1:9" ht="25.5">
      <c r="A6" s="8">
        <v>2</v>
      </c>
      <c r="B6" s="1" t="s">
        <v>86</v>
      </c>
      <c r="C6" s="2" t="s">
        <v>87</v>
      </c>
      <c r="D6" s="23">
        <v>1000</v>
      </c>
      <c r="E6" s="1" t="s">
        <v>88</v>
      </c>
      <c r="F6" s="17"/>
      <c r="G6" s="17"/>
      <c r="H6" s="19">
        <f>ROUND(D6*F6,0)</f>
        <v>0</v>
      </c>
      <c r="I6" s="19">
        <f>ROUND(D6*G6,0)</f>
        <v>0</v>
      </c>
    </row>
    <row r="7" spans="1:9" ht="25.5">
      <c r="A7" s="8">
        <v>3</v>
      </c>
      <c r="B7" s="1" t="s">
        <v>89</v>
      </c>
      <c r="C7" s="2" t="s">
        <v>90</v>
      </c>
      <c r="D7" s="23">
        <v>800</v>
      </c>
      <c r="E7" s="1" t="s">
        <v>88</v>
      </c>
      <c r="F7" s="17"/>
      <c r="G7" s="17"/>
      <c r="H7" s="19">
        <f>ROUND(D7*F7,0)</f>
        <v>0</v>
      </c>
      <c r="I7" s="19">
        <f>ROUND(D7*G7,0)</f>
        <v>0</v>
      </c>
    </row>
    <row r="8" spans="1:9" s="9" customFormat="1" ht="12.75">
      <c r="A8" s="7"/>
      <c r="B8" s="3"/>
      <c r="C8" s="3" t="s">
        <v>15</v>
      </c>
      <c r="D8" s="22"/>
      <c r="E8" s="3"/>
      <c r="F8" s="5"/>
      <c r="G8" s="5"/>
      <c r="H8" s="18">
        <f>ROUND(SUM(H5:H7),0)</f>
        <v>0</v>
      </c>
      <c r="I8" s="18">
        <f>ROUND(SUM(I5:I7),0)</f>
        <v>0</v>
      </c>
    </row>
    <row r="9" spans="1:9" ht="25.5">
      <c r="A9" s="7" t="s">
        <v>3</v>
      </c>
      <c r="B9" s="3" t="s">
        <v>4</v>
      </c>
      <c r="C9" s="3" t="s">
        <v>5</v>
      </c>
      <c r="D9" s="22" t="s">
        <v>6</v>
      </c>
      <c r="E9" s="3" t="s">
        <v>7</v>
      </c>
      <c r="F9" s="5" t="s">
        <v>8</v>
      </c>
      <c r="G9" s="5" t="s">
        <v>9</v>
      </c>
      <c r="H9" s="18" t="s">
        <v>10</v>
      </c>
      <c r="I9" s="18" t="s">
        <v>11</v>
      </c>
    </row>
    <row r="10" spans="1:9" ht="63.75">
      <c r="A10" s="8">
        <v>1</v>
      </c>
      <c r="B10" s="1" t="s">
        <v>19</v>
      </c>
      <c r="C10" s="2" t="s">
        <v>20</v>
      </c>
      <c r="D10" s="23">
        <v>1744.1</v>
      </c>
      <c r="E10" s="1" t="s">
        <v>18</v>
      </c>
      <c r="F10" s="17"/>
      <c r="G10" s="17"/>
      <c r="H10" s="19">
        <f>ROUND(D10*F10,0)</f>
        <v>0</v>
      </c>
      <c r="I10" s="19">
        <f>ROUND(D10*G10,0)</f>
        <v>0</v>
      </c>
    </row>
    <row r="11" spans="1:9" ht="76.5">
      <c r="A11" s="8">
        <v>2</v>
      </c>
      <c r="B11" s="1" t="s">
        <v>21</v>
      </c>
      <c r="C11" s="2" t="s">
        <v>95</v>
      </c>
      <c r="D11" s="23">
        <v>457.155</v>
      </c>
      <c r="E11" s="1" t="s">
        <v>18</v>
      </c>
      <c r="F11" s="17"/>
      <c r="G11" s="17"/>
      <c r="H11" s="19">
        <f aca="true" t="shared" si="0" ref="H11:H21">ROUND(D11*F11,0)</f>
        <v>0</v>
      </c>
      <c r="I11" s="19">
        <f aca="true" t="shared" si="1" ref="I11:I21">ROUND(D11*G11,0)</f>
        <v>0</v>
      </c>
    </row>
    <row r="12" spans="1:9" ht="76.5">
      <c r="A12" s="8">
        <v>3</v>
      </c>
      <c r="B12" s="1" t="s">
        <v>96</v>
      </c>
      <c r="C12" s="2" t="s">
        <v>22</v>
      </c>
      <c r="D12" s="23">
        <v>870.679</v>
      </c>
      <c r="E12" s="1" t="s">
        <v>18</v>
      </c>
      <c r="F12" s="17"/>
      <c r="G12" s="17"/>
      <c r="H12" s="19">
        <f t="shared" si="0"/>
        <v>0</v>
      </c>
      <c r="I12" s="19">
        <f t="shared" si="1"/>
        <v>0</v>
      </c>
    </row>
    <row r="13" spans="1:9" ht="38.25">
      <c r="A13" s="8">
        <v>4</v>
      </c>
      <c r="B13" s="1" t="s">
        <v>97</v>
      </c>
      <c r="C13" s="2" t="s">
        <v>173</v>
      </c>
      <c r="D13" s="23">
        <v>255.834</v>
      </c>
      <c r="E13" s="1" t="s">
        <v>18</v>
      </c>
      <c r="F13" s="17"/>
      <c r="G13" s="17"/>
      <c r="H13" s="19">
        <f t="shared" si="0"/>
        <v>0</v>
      </c>
      <c r="I13" s="19">
        <f t="shared" si="1"/>
        <v>0</v>
      </c>
    </row>
    <row r="14" spans="1:9" ht="41.25">
      <c r="A14" s="8">
        <v>5</v>
      </c>
      <c r="B14" s="1" t="s">
        <v>98</v>
      </c>
      <c r="C14" s="2" t="s">
        <v>99</v>
      </c>
      <c r="D14" s="23">
        <v>183.941</v>
      </c>
      <c r="E14" s="1" t="s">
        <v>18</v>
      </c>
      <c r="F14" s="17"/>
      <c r="G14" s="17"/>
      <c r="H14" s="19">
        <f t="shared" si="0"/>
        <v>0</v>
      </c>
      <c r="I14" s="19">
        <f t="shared" si="1"/>
        <v>0</v>
      </c>
    </row>
    <row r="15" spans="1:9" ht="41.25">
      <c r="A15" s="8">
        <v>6</v>
      </c>
      <c r="B15" s="1" t="s">
        <v>100</v>
      </c>
      <c r="C15" s="2" t="s">
        <v>101</v>
      </c>
      <c r="D15" s="23">
        <v>6754.532</v>
      </c>
      <c r="E15" s="1" t="s">
        <v>13</v>
      </c>
      <c r="F15" s="17"/>
      <c r="G15" s="17"/>
      <c r="H15" s="19">
        <f t="shared" si="0"/>
        <v>0</v>
      </c>
      <c r="I15" s="19">
        <f t="shared" si="1"/>
        <v>0</v>
      </c>
    </row>
    <row r="16" spans="1:9" ht="25.5">
      <c r="A16" s="8">
        <v>7</v>
      </c>
      <c r="B16" s="1" t="s">
        <v>102</v>
      </c>
      <c r="C16" s="2" t="s">
        <v>103</v>
      </c>
      <c r="D16" s="23">
        <v>870.679</v>
      </c>
      <c r="E16" s="1" t="s">
        <v>18</v>
      </c>
      <c r="F16" s="17"/>
      <c r="G16" s="17"/>
      <c r="H16" s="19">
        <f t="shared" si="0"/>
        <v>0</v>
      </c>
      <c r="I16" s="19">
        <f t="shared" si="1"/>
        <v>0</v>
      </c>
    </row>
    <row r="17" spans="1:9" ht="25.5">
      <c r="A17" s="8">
        <v>8</v>
      </c>
      <c r="B17" s="1" t="s">
        <v>104</v>
      </c>
      <c r="C17" s="2" t="s">
        <v>105</v>
      </c>
      <c r="D17" s="23">
        <v>255.834</v>
      </c>
      <c r="E17" s="1" t="s">
        <v>18</v>
      </c>
      <c r="F17" s="17"/>
      <c r="G17" s="17"/>
      <c r="H17" s="19">
        <f t="shared" si="0"/>
        <v>0</v>
      </c>
      <c r="I17" s="19">
        <f t="shared" si="1"/>
        <v>0</v>
      </c>
    </row>
    <row r="18" spans="1:9" ht="38.25">
      <c r="A18" s="8">
        <v>9</v>
      </c>
      <c r="B18" s="1" t="s">
        <v>26</v>
      </c>
      <c r="C18" s="2" t="s">
        <v>27</v>
      </c>
      <c r="D18" s="23">
        <v>457.155</v>
      </c>
      <c r="E18" s="1" t="s">
        <v>18</v>
      </c>
      <c r="F18" s="17"/>
      <c r="G18" s="17"/>
      <c r="H18" s="19">
        <f t="shared" si="0"/>
        <v>0</v>
      </c>
      <c r="I18" s="19">
        <f t="shared" si="1"/>
        <v>0</v>
      </c>
    </row>
    <row r="19" spans="1:9" ht="25.5">
      <c r="A19" s="8">
        <v>10</v>
      </c>
      <c r="B19" s="1" t="s">
        <v>28</v>
      </c>
      <c r="C19" s="2" t="s">
        <v>164</v>
      </c>
      <c r="D19" s="23">
        <f>2547.841+D10-D11-D12-D13</f>
        <v>2708.273</v>
      </c>
      <c r="E19" s="1" t="s">
        <v>18</v>
      </c>
      <c r="F19" s="17"/>
      <c r="G19" s="17"/>
      <c r="H19" s="19">
        <f t="shared" si="0"/>
        <v>0</v>
      </c>
      <c r="I19" s="19">
        <f t="shared" si="1"/>
        <v>0</v>
      </c>
    </row>
    <row r="20" spans="1:9" ht="38.25">
      <c r="A20" s="8">
        <v>11</v>
      </c>
      <c r="B20" s="1" t="s">
        <v>106</v>
      </c>
      <c r="C20" s="2" t="s">
        <v>107</v>
      </c>
      <c r="D20" s="23">
        <v>8.7235</v>
      </c>
      <c r="E20" s="1" t="s">
        <v>108</v>
      </c>
      <c r="F20" s="17"/>
      <c r="G20" s="17"/>
      <c r="H20" s="19">
        <f t="shared" si="0"/>
        <v>0</v>
      </c>
      <c r="I20" s="19">
        <f t="shared" si="1"/>
        <v>0</v>
      </c>
    </row>
    <row r="21" spans="1:9" ht="41.25">
      <c r="A21" s="8">
        <v>12</v>
      </c>
      <c r="B21" s="1" t="s">
        <v>109</v>
      </c>
      <c r="C21" s="2" t="s">
        <v>110</v>
      </c>
      <c r="D21" s="23">
        <v>14</v>
      </c>
      <c r="E21" s="1" t="s">
        <v>46</v>
      </c>
      <c r="F21" s="17"/>
      <c r="G21" s="17"/>
      <c r="H21" s="19">
        <f t="shared" si="0"/>
        <v>0</v>
      </c>
      <c r="I21" s="19">
        <f t="shared" si="1"/>
        <v>0</v>
      </c>
    </row>
    <row r="22" spans="1:9" ht="12.75">
      <c r="A22" s="7"/>
      <c r="B22" s="3"/>
      <c r="C22" s="3" t="s">
        <v>15</v>
      </c>
      <c r="D22" s="22"/>
      <c r="E22" s="3"/>
      <c r="F22" s="5"/>
      <c r="G22" s="5"/>
      <c r="H22" s="18">
        <f>ROUND(SUM(H10:H21),0)</f>
        <v>0</v>
      </c>
      <c r="I22" s="18">
        <f>ROUND(SUM(I10:I21),0)</f>
        <v>0</v>
      </c>
    </row>
    <row r="23" spans="1:9" ht="25.5">
      <c r="A23" s="7" t="s">
        <v>3</v>
      </c>
      <c r="B23" s="3" t="s">
        <v>4</v>
      </c>
      <c r="C23" s="3" t="s">
        <v>5</v>
      </c>
      <c r="D23" s="22" t="s">
        <v>6</v>
      </c>
      <c r="E23" s="3" t="s">
        <v>7</v>
      </c>
      <c r="F23" s="5" t="s">
        <v>8</v>
      </c>
      <c r="G23" s="5" t="s">
        <v>9</v>
      </c>
      <c r="H23" s="18" t="s">
        <v>10</v>
      </c>
      <c r="I23" s="18" t="s">
        <v>11</v>
      </c>
    </row>
    <row r="24" spans="1:9" ht="25.5">
      <c r="A24" s="8">
        <v>1</v>
      </c>
      <c r="B24" s="1" t="s">
        <v>32</v>
      </c>
      <c r="C24" s="2" t="s">
        <v>33</v>
      </c>
      <c r="D24" s="23">
        <v>48</v>
      </c>
      <c r="E24" s="1" t="s">
        <v>18</v>
      </c>
      <c r="F24" s="17"/>
      <c r="G24" s="17"/>
      <c r="H24" s="19">
        <f>ROUND(D24*F24,0)</f>
        <v>0</v>
      </c>
      <c r="I24" s="19">
        <f>ROUND(D24*G24,0)</f>
        <v>0</v>
      </c>
    </row>
    <row r="25" spans="1:9" ht="12.75">
      <c r="A25" s="7"/>
      <c r="B25" s="3"/>
      <c r="C25" s="3" t="s">
        <v>15</v>
      </c>
      <c r="D25" s="22"/>
      <c r="E25" s="3"/>
      <c r="F25" s="5"/>
      <c r="G25" s="5"/>
      <c r="H25" s="18">
        <f>ROUND(SUM(H24:H24),0)</f>
        <v>0</v>
      </c>
      <c r="I25" s="18">
        <f>ROUND(SUM(I24:I24),0)</f>
        <v>0</v>
      </c>
    </row>
    <row r="26" spans="1:9" ht="25.5">
      <c r="A26" s="7" t="s">
        <v>3</v>
      </c>
      <c r="B26" s="3" t="s">
        <v>4</v>
      </c>
      <c r="C26" s="3" t="s">
        <v>5</v>
      </c>
      <c r="D26" s="22" t="s">
        <v>6</v>
      </c>
      <c r="E26" s="3" t="s">
        <v>7</v>
      </c>
      <c r="F26" s="5" t="s">
        <v>8</v>
      </c>
      <c r="G26" s="5" t="s">
        <v>9</v>
      </c>
      <c r="H26" s="18" t="s">
        <v>10</v>
      </c>
      <c r="I26" s="18" t="s">
        <v>11</v>
      </c>
    </row>
    <row r="27" spans="1:9" ht="38.25">
      <c r="A27" s="8">
        <v>1</v>
      </c>
      <c r="B27" s="1" t="s">
        <v>111</v>
      </c>
      <c r="C27" s="2" t="s">
        <v>112</v>
      </c>
      <c r="D27" s="23">
        <v>116</v>
      </c>
      <c r="E27" s="1" t="s">
        <v>41</v>
      </c>
      <c r="F27" s="17"/>
      <c r="G27" s="17"/>
      <c r="H27" s="19">
        <f>ROUND(D27*F27,0)</f>
        <v>0</v>
      </c>
      <c r="I27" s="19">
        <f>ROUND(D27*G27,0)</f>
        <v>0</v>
      </c>
    </row>
    <row r="28" spans="1:9" ht="63.75">
      <c r="A28" s="8">
        <v>2</v>
      </c>
      <c r="B28" s="1" t="s">
        <v>113</v>
      </c>
      <c r="C28" s="2" t="s">
        <v>114</v>
      </c>
      <c r="D28" s="23">
        <v>441.7</v>
      </c>
      <c r="E28" s="1" t="s">
        <v>41</v>
      </c>
      <c r="F28" s="17"/>
      <c r="G28" s="17"/>
      <c r="H28" s="19">
        <f aca="true" t="shared" si="2" ref="H28:H37">ROUND(D28*F28,0)</f>
        <v>0</v>
      </c>
      <c r="I28" s="19">
        <f aca="true" t="shared" si="3" ref="I28:I37">ROUND(D28*G28,0)</f>
        <v>0</v>
      </c>
    </row>
    <row r="29" spans="1:9" ht="63.75">
      <c r="A29" s="8">
        <v>3</v>
      </c>
      <c r="B29" s="1" t="s">
        <v>115</v>
      </c>
      <c r="C29" s="2" t="s">
        <v>116</v>
      </c>
      <c r="D29" s="23">
        <v>85</v>
      </c>
      <c r="E29" s="1" t="s">
        <v>41</v>
      </c>
      <c r="F29" s="17"/>
      <c r="G29" s="17"/>
      <c r="H29" s="19">
        <f t="shared" si="2"/>
        <v>0</v>
      </c>
      <c r="I29" s="19">
        <f t="shared" si="3"/>
        <v>0</v>
      </c>
    </row>
    <row r="30" spans="1:9" ht="63.75">
      <c r="A30" s="8">
        <v>4</v>
      </c>
      <c r="B30" s="1" t="s">
        <v>40</v>
      </c>
      <c r="C30" s="2" t="s">
        <v>42</v>
      </c>
      <c r="D30" s="23">
        <v>41</v>
      </c>
      <c r="E30" s="1" t="s">
        <v>41</v>
      </c>
      <c r="F30" s="17"/>
      <c r="G30" s="17"/>
      <c r="H30" s="19">
        <f t="shared" si="2"/>
        <v>0</v>
      </c>
      <c r="I30" s="19">
        <f t="shared" si="3"/>
        <v>0</v>
      </c>
    </row>
    <row r="31" spans="1:9" ht="63.75">
      <c r="A31" s="8">
        <v>5</v>
      </c>
      <c r="B31" s="1" t="s">
        <v>45</v>
      </c>
      <c r="C31" s="2" t="s">
        <v>117</v>
      </c>
      <c r="D31" s="23">
        <v>48</v>
      </c>
      <c r="E31" s="1" t="s">
        <v>46</v>
      </c>
      <c r="F31" s="17"/>
      <c r="G31" s="17"/>
      <c r="H31" s="19">
        <f t="shared" si="2"/>
        <v>0</v>
      </c>
      <c r="I31" s="19">
        <f t="shared" si="3"/>
        <v>0</v>
      </c>
    </row>
    <row r="32" spans="1:9" ht="102">
      <c r="A32" s="8">
        <v>6</v>
      </c>
      <c r="B32" s="1" t="s">
        <v>118</v>
      </c>
      <c r="C32" s="21" t="s">
        <v>119</v>
      </c>
      <c r="D32" s="23">
        <v>16</v>
      </c>
      <c r="E32" s="1" t="s">
        <v>46</v>
      </c>
      <c r="F32" s="17"/>
      <c r="G32" s="17"/>
      <c r="H32" s="19">
        <f t="shared" si="2"/>
        <v>0</v>
      </c>
      <c r="I32" s="19">
        <f t="shared" si="3"/>
        <v>0</v>
      </c>
    </row>
    <row r="33" spans="1:9" ht="51">
      <c r="A33" s="8">
        <v>7</v>
      </c>
      <c r="B33" s="1" t="s">
        <v>120</v>
      </c>
      <c r="C33" s="2" t="s">
        <v>121</v>
      </c>
      <c r="D33" s="23">
        <v>32</v>
      </c>
      <c r="E33" s="1" t="s">
        <v>46</v>
      </c>
      <c r="F33" s="17"/>
      <c r="G33" s="17"/>
      <c r="H33" s="19">
        <f t="shared" si="2"/>
        <v>0</v>
      </c>
      <c r="I33" s="19">
        <f t="shared" si="3"/>
        <v>0</v>
      </c>
    </row>
    <row r="34" spans="1:9" ht="63.75">
      <c r="A34" s="8">
        <v>8</v>
      </c>
      <c r="B34" s="1" t="s">
        <v>122</v>
      </c>
      <c r="C34" s="2" t="s">
        <v>123</v>
      </c>
      <c r="D34" s="23">
        <v>16</v>
      </c>
      <c r="E34" s="1" t="s">
        <v>46</v>
      </c>
      <c r="F34" s="17"/>
      <c r="G34" s="17"/>
      <c r="H34" s="19">
        <f t="shared" si="2"/>
        <v>0</v>
      </c>
      <c r="I34" s="19">
        <f t="shared" si="3"/>
        <v>0</v>
      </c>
    </row>
    <row r="35" spans="1:9" ht="63.75">
      <c r="A35" s="8">
        <v>9</v>
      </c>
      <c r="B35" s="1" t="s">
        <v>124</v>
      </c>
      <c r="C35" s="2" t="s">
        <v>125</v>
      </c>
      <c r="D35" s="23">
        <v>16</v>
      </c>
      <c r="E35" s="1" t="s">
        <v>46</v>
      </c>
      <c r="F35" s="17"/>
      <c r="G35" s="17"/>
      <c r="H35" s="19">
        <f t="shared" si="2"/>
        <v>0</v>
      </c>
      <c r="I35" s="19">
        <f t="shared" si="3"/>
        <v>0</v>
      </c>
    </row>
    <row r="36" spans="1:9" ht="76.5">
      <c r="A36" s="8">
        <v>10</v>
      </c>
      <c r="B36" s="1" t="s">
        <v>126</v>
      </c>
      <c r="C36" s="2" t="s">
        <v>127</v>
      </c>
      <c r="D36" s="23">
        <v>12</v>
      </c>
      <c r="E36" s="1" t="s">
        <v>46</v>
      </c>
      <c r="F36" s="17"/>
      <c r="G36" s="17"/>
      <c r="H36" s="19">
        <f t="shared" si="2"/>
        <v>0</v>
      </c>
      <c r="I36" s="19">
        <f t="shared" si="3"/>
        <v>0</v>
      </c>
    </row>
    <row r="37" spans="1:9" ht="76.5">
      <c r="A37" s="8">
        <v>11</v>
      </c>
      <c r="B37" s="1" t="s">
        <v>128</v>
      </c>
      <c r="C37" s="2" t="s">
        <v>129</v>
      </c>
      <c r="D37" s="23">
        <v>4</v>
      </c>
      <c r="E37" s="1" t="s">
        <v>46</v>
      </c>
      <c r="F37" s="17"/>
      <c r="G37" s="17"/>
      <c r="H37" s="19">
        <f t="shared" si="2"/>
        <v>0</v>
      </c>
      <c r="I37" s="19">
        <f t="shared" si="3"/>
        <v>0</v>
      </c>
    </row>
    <row r="38" spans="1:9" ht="12.75">
      <c r="A38" s="7"/>
      <c r="B38" s="3"/>
      <c r="C38" s="3" t="s">
        <v>15</v>
      </c>
      <c r="D38" s="22"/>
      <c r="E38" s="3"/>
      <c r="F38" s="5"/>
      <c r="G38" s="5"/>
      <c r="H38" s="18">
        <f>ROUND(SUM(H27:H37),0)</f>
        <v>0</v>
      </c>
      <c r="I38" s="18">
        <f>ROUND(SUM(I27:I37),0)</f>
        <v>0</v>
      </c>
    </row>
    <row r="39" spans="1:9" ht="25.5">
      <c r="A39" s="7" t="s">
        <v>3</v>
      </c>
      <c r="B39" s="3" t="s">
        <v>4</v>
      </c>
      <c r="C39" s="3" t="s">
        <v>5</v>
      </c>
      <c r="D39" s="22" t="s">
        <v>6</v>
      </c>
      <c r="E39" s="3" t="s">
        <v>7</v>
      </c>
      <c r="F39" s="5" t="s">
        <v>8</v>
      </c>
      <c r="G39" s="5" t="s">
        <v>9</v>
      </c>
      <c r="H39" s="18" t="s">
        <v>10</v>
      </c>
      <c r="I39" s="18" t="s">
        <v>11</v>
      </c>
    </row>
    <row r="40" spans="1:9" ht="38.25">
      <c r="A40" s="8">
        <v>1</v>
      </c>
      <c r="B40" s="1" t="s">
        <v>130</v>
      </c>
      <c r="C40" s="2" t="s">
        <v>131</v>
      </c>
      <c r="D40" s="23">
        <f>37.47+250*1.2*0.2</f>
        <v>97.47</v>
      </c>
      <c r="E40" s="1" t="s">
        <v>18</v>
      </c>
      <c r="F40" s="17"/>
      <c r="G40" s="17"/>
      <c r="H40" s="19">
        <f aca="true" t="shared" si="4" ref="H40:H45">ROUND(D40*F40,0)</f>
        <v>0</v>
      </c>
      <c r="I40" s="19">
        <f aca="true" t="shared" si="5" ref="I40:I45">ROUND(D40*G40,0)</f>
        <v>0</v>
      </c>
    </row>
    <row r="41" spans="1:9" ht="51">
      <c r="A41" s="8">
        <v>2</v>
      </c>
      <c r="B41" s="1" t="s">
        <v>132</v>
      </c>
      <c r="C41" s="2" t="s">
        <v>133</v>
      </c>
      <c r="D41" s="23">
        <f>48.91+250*1.2*0.2</f>
        <v>108.91</v>
      </c>
      <c r="E41" s="1" t="s">
        <v>18</v>
      </c>
      <c r="F41" s="17"/>
      <c r="G41" s="17"/>
      <c r="H41" s="19">
        <f t="shared" si="4"/>
        <v>0</v>
      </c>
      <c r="I41" s="19">
        <f t="shared" si="5"/>
        <v>0</v>
      </c>
    </row>
    <row r="42" spans="1:9" ht="51">
      <c r="A42" s="8">
        <v>3</v>
      </c>
      <c r="B42" s="1" t="s">
        <v>134</v>
      </c>
      <c r="C42" s="2" t="s">
        <v>135</v>
      </c>
      <c r="D42" s="23">
        <f>D40</f>
        <v>97.47</v>
      </c>
      <c r="E42" s="1" t="s">
        <v>18</v>
      </c>
      <c r="F42" s="17"/>
      <c r="G42" s="17"/>
      <c r="H42" s="19">
        <f t="shared" si="4"/>
        <v>0</v>
      </c>
      <c r="I42" s="19">
        <f t="shared" si="5"/>
        <v>0</v>
      </c>
    </row>
    <row r="43" spans="1:9" ht="76.5">
      <c r="A43" s="8">
        <v>4</v>
      </c>
      <c r="B43" s="1" t="s">
        <v>136</v>
      </c>
      <c r="C43" s="2" t="s">
        <v>137</v>
      </c>
      <c r="D43" s="23">
        <f>67.6336+250*0.2*1.1-D44</f>
        <v>120.0836</v>
      </c>
      <c r="E43" s="1" t="s">
        <v>18</v>
      </c>
      <c r="F43" s="17"/>
      <c r="G43" s="17"/>
      <c r="H43" s="19">
        <f t="shared" si="4"/>
        <v>0</v>
      </c>
      <c r="I43" s="19">
        <f t="shared" si="5"/>
        <v>0</v>
      </c>
    </row>
    <row r="44" spans="1:9" ht="76.5">
      <c r="A44" s="8">
        <v>5</v>
      </c>
      <c r="B44" s="1" t="s">
        <v>170</v>
      </c>
      <c r="C44" s="2" t="s">
        <v>171</v>
      </c>
      <c r="D44" s="23">
        <f>7.5*1.7*0.2</f>
        <v>2.5500000000000003</v>
      </c>
      <c r="E44" s="1" t="s">
        <v>18</v>
      </c>
      <c r="F44" s="17"/>
      <c r="G44" s="17"/>
      <c r="H44" s="19">
        <f t="shared" si="4"/>
        <v>0</v>
      </c>
      <c r="I44" s="19">
        <f t="shared" si="5"/>
        <v>0</v>
      </c>
    </row>
    <row r="45" spans="1:9" ht="25.5">
      <c r="A45" s="8">
        <v>6</v>
      </c>
      <c r="B45" s="1" t="s">
        <v>138</v>
      </c>
      <c r="C45" s="2" t="s">
        <v>139</v>
      </c>
      <c r="D45" s="23">
        <f>241.4+250*1.1</f>
        <v>516.4</v>
      </c>
      <c r="E45" s="1" t="s">
        <v>13</v>
      </c>
      <c r="F45" s="17"/>
      <c r="G45" s="17"/>
      <c r="H45" s="19">
        <f t="shared" si="4"/>
        <v>0</v>
      </c>
      <c r="I45" s="19">
        <f t="shared" si="5"/>
        <v>0</v>
      </c>
    </row>
    <row r="46" spans="1:9" ht="12.75">
      <c r="A46" s="7"/>
      <c r="B46" s="3"/>
      <c r="C46" s="3" t="s">
        <v>15</v>
      </c>
      <c r="D46" s="22"/>
      <c r="E46" s="3"/>
      <c r="F46" s="5"/>
      <c r="G46" s="5"/>
      <c r="H46" s="18">
        <f>ROUND(SUM(H40:H45),0)</f>
        <v>0</v>
      </c>
      <c r="I46" s="18">
        <f>ROUND(SUM(I40:I45),0)</f>
        <v>0</v>
      </c>
    </row>
    <row r="47" spans="1:9" ht="25.5">
      <c r="A47" s="7" t="s">
        <v>3</v>
      </c>
      <c r="B47" s="3" t="s">
        <v>4</v>
      </c>
      <c r="C47" s="3" t="s">
        <v>5</v>
      </c>
      <c r="D47" s="22" t="s">
        <v>6</v>
      </c>
      <c r="E47" s="3" t="s">
        <v>7</v>
      </c>
      <c r="F47" s="5" t="s">
        <v>8</v>
      </c>
      <c r="G47" s="5" t="s">
        <v>9</v>
      </c>
      <c r="H47" s="18" t="s">
        <v>10</v>
      </c>
      <c r="I47" s="18" t="s">
        <v>11</v>
      </c>
    </row>
    <row r="48" spans="1:9" ht="76.5">
      <c r="A48" s="8">
        <v>1</v>
      </c>
      <c r="B48" s="1" t="s">
        <v>140</v>
      </c>
      <c r="C48" s="2" t="s">
        <v>141</v>
      </c>
      <c r="D48" s="23">
        <v>820</v>
      </c>
      <c r="E48" s="1" t="s">
        <v>41</v>
      </c>
      <c r="F48" s="17"/>
      <c r="G48" s="17"/>
      <c r="H48" s="19">
        <f>ROUND(D48*F48,0)</f>
        <v>0</v>
      </c>
      <c r="I48" s="19">
        <f>ROUND(D48*G48,0)</f>
        <v>0</v>
      </c>
    </row>
    <row r="49" spans="1:9" ht="12.75">
      <c r="A49" s="7"/>
      <c r="B49" s="3"/>
      <c r="C49" s="3" t="s">
        <v>15</v>
      </c>
      <c r="D49" s="22"/>
      <c r="E49" s="3"/>
      <c r="F49" s="5"/>
      <c r="G49" s="5"/>
      <c r="H49" s="18">
        <f>ROUND(SUM(H48:H48),0)</f>
        <v>0</v>
      </c>
      <c r="I49" s="18">
        <f>ROUND(SUM(I48:I48),0)</f>
        <v>0</v>
      </c>
    </row>
    <row r="50" spans="1:9" ht="25.5">
      <c r="A50" s="7" t="s">
        <v>3</v>
      </c>
      <c r="B50" s="3" t="s">
        <v>4</v>
      </c>
      <c r="C50" s="3" t="s">
        <v>5</v>
      </c>
      <c r="D50" s="22" t="s">
        <v>6</v>
      </c>
      <c r="E50" s="3" t="s">
        <v>7</v>
      </c>
      <c r="F50" s="5" t="s">
        <v>8</v>
      </c>
      <c r="G50" s="5" t="s">
        <v>9</v>
      </c>
      <c r="H50" s="18" t="s">
        <v>10</v>
      </c>
      <c r="I50" s="18" t="s">
        <v>11</v>
      </c>
    </row>
    <row r="51" spans="1:9" ht="51">
      <c r="A51" s="8">
        <v>1</v>
      </c>
      <c r="B51" s="1" t="s">
        <v>142</v>
      </c>
      <c r="C51" s="2" t="s">
        <v>143</v>
      </c>
      <c r="D51" s="23">
        <v>12.7</v>
      </c>
      <c r="E51" s="1" t="s">
        <v>18</v>
      </c>
      <c r="F51" s="17"/>
      <c r="G51" s="17"/>
      <c r="H51" s="19">
        <f aca="true" t="shared" si="6" ref="H51:H56">ROUND(D51*F51,0)</f>
        <v>0</v>
      </c>
      <c r="I51" s="19">
        <f aca="true" t="shared" si="7" ref="I51:I56">ROUND(D51*G51,0)</f>
        <v>0</v>
      </c>
    </row>
    <row r="52" spans="1:9" ht="12.75">
      <c r="A52" s="8">
        <v>2</v>
      </c>
      <c r="B52" s="1" t="s">
        <v>148</v>
      </c>
      <c r="C52" s="2" t="s">
        <v>144</v>
      </c>
      <c r="D52" s="23">
        <v>14</v>
      </c>
      <c r="E52" s="1" t="s">
        <v>41</v>
      </c>
      <c r="F52" s="17"/>
      <c r="G52" s="17"/>
      <c r="H52" s="19">
        <f t="shared" si="6"/>
        <v>0</v>
      </c>
      <c r="I52" s="19">
        <f t="shared" si="7"/>
        <v>0</v>
      </c>
    </row>
    <row r="53" spans="1:9" ht="140.25">
      <c r="A53" s="8">
        <v>3</v>
      </c>
      <c r="B53" s="1" t="s">
        <v>175</v>
      </c>
      <c r="C53" s="21" t="s">
        <v>176</v>
      </c>
      <c r="D53" s="6">
        <v>1.541</v>
      </c>
      <c r="E53" s="1" t="s">
        <v>18</v>
      </c>
      <c r="H53" s="19">
        <f t="shared" si="6"/>
        <v>0</v>
      </c>
      <c r="I53" s="19">
        <f t="shared" si="7"/>
        <v>0</v>
      </c>
    </row>
    <row r="54" spans="1:9" ht="140.25">
      <c r="A54" s="8">
        <v>4</v>
      </c>
      <c r="B54" s="1" t="s">
        <v>145</v>
      </c>
      <c r="C54" s="21" t="s">
        <v>168</v>
      </c>
      <c r="D54" s="23">
        <v>1.848</v>
      </c>
      <c r="E54" s="1" t="s">
        <v>18</v>
      </c>
      <c r="F54" s="17"/>
      <c r="G54" s="17"/>
      <c r="H54" s="19">
        <f t="shared" si="6"/>
        <v>0</v>
      </c>
      <c r="I54" s="19">
        <f t="shared" si="7"/>
        <v>0</v>
      </c>
    </row>
    <row r="55" spans="1:9" ht="140.25">
      <c r="A55" s="8">
        <v>5</v>
      </c>
      <c r="B55" s="1" t="s">
        <v>146</v>
      </c>
      <c r="C55" s="21" t="s">
        <v>172</v>
      </c>
      <c r="D55" s="23">
        <v>1.568</v>
      </c>
      <c r="E55" s="1" t="s">
        <v>18</v>
      </c>
      <c r="F55" s="17"/>
      <c r="G55" s="17"/>
      <c r="H55" s="19">
        <f t="shared" si="6"/>
        <v>0</v>
      </c>
      <c r="I55" s="19">
        <f t="shared" si="7"/>
        <v>0</v>
      </c>
    </row>
    <row r="56" spans="1:9" ht="140.25">
      <c r="A56" s="8">
        <v>6</v>
      </c>
      <c r="B56" s="1" t="s">
        <v>147</v>
      </c>
      <c r="C56" s="21" t="s">
        <v>167</v>
      </c>
      <c r="D56" s="23">
        <f>11.44+250*1.2*0.05</f>
        <v>26.439999999999998</v>
      </c>
      <c r="E56" s="1" t="s">
        <v>18</v>
      </c>
      <c r="F56" s="17"/>
      <c r="G56" s="17"/>
      <c r="H56" s="19">
        <f t="shared" si="6"/>
        <v>0</v>
      </c>
      <c r="I56" s="19">
        <f t="shared" si="7"/>
        <v>0</v>
      </c>
    </row>
    <row r="57" spans="1:9" ht="12.75">
      <c r="A57" s="7"/>
      <c r="B57" s="3"/>
      <c r="C57" s="3" t="s">
        <v>15</v>
      </c>
      <c r="D57" s="22"/>
      <c r="E57" s="3"/>
      <c r="F57" s="5"/>
      <c r="G57" s="5"/>
      <c r="H57" s="18">
        <f>ROUND(SUM(H51:H56),0)</f>
        <v>0</v>
      </c>
      <c r="I57" s="18">
        <f>ROUND(SUM(I51:I56),0)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CE,Félkövér"&amp;10É1-1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23" customWidth="1"/>
    <col min="5" max="5" width="6.7109375" style="1" customWidth="1"/>
    <col min="6" max="7" width="8.28125" style="6" customWidth="1"/>
    <col min="8" max="9" width="10.28125" style="19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22" t="s">
        <v>6</v>
      </c>
      <c r="E1" s="3" t="s">
        <v>7</v>
      </c>
      <c r="F1" s="5" t="s">
        <v>8</v>
      </c>
      <c r="G1" s="5" t="s">
        <v>9</v>
      </c>
      <c r="H1" s="18" t="s">
        <v>10</v>
      </c>
      <c r="I1" s="18" t="s">
        <v>11</v>
      </c>
    </row>
    <row r="2" spans="1:9" ht="51">
      <c r="A2" s="8">
        <v>1</v>
      </c>
      <c r="B2" s="1" t="s">
        <v>80</v>
      </c>
      <c r="C2" s="2" t="s">
        <v>81</v>
      </c>
      <c r="D2" s="23">
        <f>10*1.4*2</f>
        <v>28</v>
      </c>
      <c r="E2" s="1" t="s">
        <v>13</v>
      </c>
      <c r="F2" s="17"/>
      <c r="G2" s="17"/>
      <c r="H2" s="19">
        <f>ROUND(D2*F2,0)</f>
        <v>0</v>
      </c>
      <c r="I2" s="19">
        <f>ROUND(D2*G2,0)</f>
        <v>0</v>
      </c>
    </row>
    <row r="3" spans="1:9" ht="12.75">
      <c r="A3" s="7"/>
      <c r="B3" s="3"/>
      <c r="C3" s="3" t="s">
        <v>15</v>
      </c>
      <c r="D3" s="22"/>
      <c r="E3" s="3"/>
      <c r="F3" s="5"/>
      <c r="G3" s="5"/>
      <c r="H3" s="18">
        <f>ROUND(SUM(H2:H2),0)</f>
        <v>0</v>
      </c>
      <c r="I3" s="18">
        <f>ROUND(SUM(I2:I2),0)</f>
        <v>0</v>
      </c>
    </row>
    <row r="4" spans="1:9" ht="25.5">
      <c r="A4" s="7" t="s">
        <v>3</v>
      </c>
      <c r="B4" s="3" t="s">
        <v>4</v>
      </c>
      <c r="C4" s="3" t="s">
        <v>5</v>
      </c>
      <c r="D4" s="22" t="s">
        <v>6</v>
      </c>
      <c r="E4" s="3" t="s">
        <v>7</v>
      </c>
      <c r="F4" s="5" t="s">
        <v>8</v>
      </c>
      <c r="G4" s="5" t="s">
        <v>9</v>
      </c>
      <c r="H4" s="18" t="s">
        <v>10</v>
      </c>
      <c r="I4" s="18" t="s">
        <v>11</v>
      </c>
    </row>
    <row r="5" spans="1:9" s="9" customFormat="1" ht="25.5">
      <c r="A5" s="8">
        <v>1</v>
      </c>
      <c r="B5" s="1" t="s">
        <v>84</v>
      </c>
      <c r="C5" s="2" t="s">
        <v>85</v>
      </c>
      <c r="D5" s="23">
        <v>1</v>
      </c>
      <c r="E5" s="1" t="s">
        <v>46</v>
      </c>
      <c r="F5" s="17"/>
      <c r="G5" s="17"/>
      <c r="H5" s="19">
        <f>ROUND(D5*F5,0)</f>
        <v>0</v>
      </c>
      <c r="I5" s="19">
        <f>ROUND(D5*G5,0)</f>
        <v>0</v>
      </c>
    </row>
    <row r="6" spans="1:9" ht="25.5">
      <c r="A6" s="8">
        <v>2</v>
      </c>
      <c r="B6" s="1" t="s">
        <v>86</v>
      </c>
      <c r="C6" s="2" t="s">
        <v>87</v>
      </c>
      <c r="D6" s="23">
        <v>200</v>
      </c>
      <c r="E6" s="1" t="s">
        <v>88</v>
      </c>
      <c r="F6" s="17"/>
      <c r="G6" s="17"/>
      <c r="H6" s="19">
        <f>ROUND(D6*F6,0)</f>
        <v>0</v>
      </c>
      <c r="I6" s="19">
        <f>ROUND(D6*G6,0)</f>
        <v>0</v>
      </c>
    </row>
    <row r="7" spans="1:9" ht="25.5">
      <c r="A7" s="8">
        <v>3</v>
      </c>
      <c r="B7" s="1" t="s">
        <v>89</v>
      </c>
      <c r="C7" s="2" t="s">
        <v>90</v>
      </c>
      <c r="D7" s="23">
        <v>50</v>
      </c>
      <c r="E7" s="1" t="s">
        <v>88</v>
      </c>
      <c r="F7" s="17"/>
      <c r="G7" s="17"/>
      <c r="H7" s="19">
        <f>ROUND(D7*F7,0)</f>
        <v>0</v>
      </c>
      <c r="I7" s="19">
        <f>ROUND(D7*G7,0)</f>
        <v>0</v>
      </c>
    </row>
    <row r="8" spans="1:9" ht="12.75">
      <c r="A8" s="7"/>
      <c r="B8" s="3"/>
      <c r="C8" s="3" t="s">
        <v>15</v>
      </c>
      <c r="D8" s="22"/>
      <c r="E8" s="3"/>
      <c r="F8" s="5"/>
      <c r="G8" s="5"/>
      <c r="H8" s="18">
        <f>ROUND(SUM(H5:H7),0)</f>
        <v>0</v>
      </c>
      <c r="I8" s="18">
        <f>ROUND(SUM(I5:I7),0)</f>
        <v>0</v>
      </c>
    </row>
    <row r="9" spans="1:9" ht="25.5">
      <c r="A9" s="7" t="s">
        <v>3</v>
      </c>
      <c r="B9" s="3" t="s">
        <v>4</v>
      </c>
      <c r="C9" s="3" t="s">
        <v>5</v>
      </c>
      <c r="D9" s="22" t="s">
        <v>6</v>
      </c>
      <c r="E9" s="3" t="s">
        <v>7</v>
      </c>
      <c r="F9" s="5" t="s">
        <v>8</v>
      </c>
      <c r="G9" s="5" t="s">
        <v>9</v>
      </c>
      <c r="H9" s="18" t="s">
        <v>10</v>
      </c>
      <c r="I9" s="18" t="s">
        <v>11</v>
      </c>
    </row>
    <row r="10" spans="1:9" ht="63.75">
      <c r="A10" s="8">
        <v>1</v>
      </c>
      <c r="B10" s="1" t="s">
        <v>19</v>
      </c>
      <c r="C10" s="2" t="s">
        <v>20</v>
      </c>
      <c r="D10" s="23">
        <f>10*1.4*1.8</f>
        <v>25.2</v>
      </c>
      <c r="E10" s="1" t="s">
        <v>18</v>
      </c>
      <c r="F10" s="17"/>
      <c r="G10" s="17"/>
      <c r="H10" s="19">
        <f>ROUND(D10*F10,0)</f>
        <v>0</v>
      </c>
      <c r="I10" s="19">
        <f>ROUND(D10*G10,0)</f>
        <v>0</v>
      </c>
    </row>
    <row r="11" spans="1:9" ht="76.5">
      <c r="A11" s="8">
        <v>2</v>
      </c>
      <c r="B11" s="1" t="s">
        <v>21</v>
      </c>
      <c r="C11" s="2" t="s">
        <v>95</v>
      </c>
      <c r="D11" s="23">
        <f>10*1.5*0.6</f>
        <v>9</v>
      </c>
      <c r="E11" s="1" t="s">
        <v>18</v>
      </c>
      <c r="F11" s="17"/>
      <c r="G11" s="17"/>
      <c r="H11" s="19">
        <f aca="true" t="shared" si="0" ref="H11:H20">ROUND(D11*F11,0)</f>
        <v>0</v>
      </c>
      <c r="I11" s="19">
        <f aca="true" t="shared" si="1" ref="I11:I20">ROUND(D11*G11,0)</f>
        <v>0</v>
      </c>
    </row>
    <row r="12" spans="1:9" ht="76.5">
      <c r="A12" s="8">
        <v>3</v>
      </c>
      <c r="B12" s="1" t="s">
        <v>96</v>
      </c>
      <c r="C12" s="2" t="s">
        <v>22</v>
      </c>
      <c r="D12" s="23">
        <f>D10-D11-D13-0.25*0.25*3.14*10</f>
        <v>10.0375</v>
      </c>
      <c r="E12" s="1" t="s">
        <v>18</v>
      </c>
      <c r="F12" s="17"/>
      <c r="G12" s="17"/>
      <c r="H12" s="19">
        <f t="shared" si="0"/>
        <v>0</v>
      </c>
      <c r="I12" s="19">
        <f t="shared" si="1"/>
        <v>0</v>
      </c>
    </row>
    <row r="13" spans="1:9" ht="38.25">
      <c r="A13" s="8">
        <v>4</v>
      </c>
      <c r="B13" s="1" t="s">
        <v>97</v>
      </c>
      <c r="C13" s="2" t="s">
        <v>173</v>
      </c>
      <c r="D13" s="23">
        <f>10*1.5*0.28</f>
        <v>4.2</v>
      </c>
      <c r="E13" s="1" t="s">
        <v>18</v>
      </c>
      <c r="F13" s="17"/>
      <c r="G13" s="17"/>
      <c r="H13" s="19">
        <f t="shared" si="0"/>
        <v>0</v>
      </c>
      <c r="I13" s="19">
        <f t="shared" si="1"/>
        <v>0</v>
      </c>
    </row>
    <row r="14" spans="1:9" ht="41.25">
      <c r="A14" s="8">
        <v>5</v>
      </c>
      <c r="B14" s="1" t="s">
        <v>98</v>
      </c>
      <c r="C14" s="2" t="s">
        <v>99</v>
      </c>
      <c r="D14" s="23">
        <f>79.8*0.62</f>
        <v>49.476</v>
      </c>
      <c r="E14" s="1" t="s">
        <v>18</v>
      </c>
      <c r="F14" s="17"/>
      <c r="G14" s="17"/>
      <c r="H14" s="19">
        <f t="shared" si="0"/>
        <v>0</v>
      </c>
      <c r="I14" s="19">
        <f t="shared" si="1"/>
        <v>0</v>
      </c>
    </row>
    <row r="15" spans="1:9" ht="41.25">
      <c r="A15" s="8">
        <v>6</v>
      </c>
      <c r="B15" s="1" t="s">
        <v>100</v>
      </c>
      <c r="C15" s="2" t="s">
        <v>101</v>
      </c>
      <c r="D15" s="23">
        <v>0</v>
      </c>
      <c r="E15" s="1" t="s">
        <v>13</v>
      </c>
      <c r="F15" s="17"/>
      <c r="G15" s="17"/>
      <c r="H15" s="19">
        <f t="shared" si="0"/>
        <v>0</v>
      </c>
      <c r="I15" s="19">
        <f t="shared" si="1"/>
        <v>0</v>
      </c>
    </row>
    <row r="16" spans="1:9" ht="25.5">
      <c r="A16" s="8">
        <v>7</v>
      </c>
      <c r="B16" s="1" t="s">
        <v>102</v>
      </c>
      <c r="C16" s="2" t="s">
        <v>103</v>
      </c>
      <c r="D16" s="23">
        <f>D12</f>
        <v>10.0375</v>
      </c>
      <c r="E16" s="1" t="s">
        <v>18</v>
      </c>
      <c r="F16" s="17"/>
      <c r="G16" s="17"/>
      <c r="H16" s="19">
        <f t="shared" si="0"/>
        <v>0</v>
      </c>
      <c r="I16" s="19">
        <f t="shared" si="1"/>
        <v>0</v>
      </c>
    </row>
    <row r="17" spans="1:9" ht="25.5">
      <c r="A17" s="8">
        <v>8</v>
      </c>
      <c r="B17" s="1" t="s">
        <v>104</v>
      </c>
      <c r="C17" s="2" t="s">
        <v>105</v>
      </c>
      <c r="D17" s="23">
        <f>D13</f>
        <v>4.2</v>
      </c>
      <c r="E17" s="1" t="s">
        <v>18</v>
      </c>
      <c r="F17" s="17"/>
      <c r="G17" s="17"/>
      <c r="H17" s="19">
        <f t="shared" si="0"/>
        <v>0</v>
      </c>
      <c r="I17" s="19">
        <f t="shared" si="1"/>
        <v>0</v>
      </c>
    </row>
    <row r="18" spans="1:9" ht="38.25">
      <c r="A18" s="8">
        <v>9</v>
      </c>
      <c r="B18" s="1" t="s">
        <v>26</v>
      </c>
      <c r="C18" s="2" t="s">
        <v>27</v>
      </c>
      <c r="D18" s="23">
        <f>D11</f>
        <v>9</v>
      </c>
      <c r="E18" s="1" t="s">
        <v>18</v>
      </c>
      <c r="F18" s="17"/>
      <c r="G18" s="17"/>
      <c r="H18" s="19">
        <f t="shared" si="0"/>
        <v>0</v>
      </c>
      <c r="I18" s="19">
        <f t="shared" si="1"/>
        <v>0</v>
      </c>
    </row>
    <row r="19" spans="1:9" ht="25.5">
      <c r="A19" s="8">
        <v>10</v>
      </c>
      <c r="B19" s="1" t="s">
        <v>28</v>
      </c>
      <c r="C19" s="2" t="s">
        <v>164</v>
      </c>
      <c r="D19" s="23">
        <f>D10-D11-D12-D13-0.25*0.25*3.14*10+D14</f>
        <v>49.476</v>
      </c>
      <c r="E19" s="1" t="s">
        <v>18</v>
      </c>
      <c r="F19" s="17"/>
      <c r="G19" s="17"/>
      <c r="H19" s="19">
        <f t="shared" si="0"/>
        <v>0</v>
      </c>
      <c r="I19" s="19">
        <f t="shared" si="1"/>
        <v>0</v>
      </c>
    </row>
    <row r="20" spans="1:9" ht="38.25">
      <c r="A20" s="8">
        <v>11</v>
      </c>
      <c r="B20" s="1" t="s">
        <v>106</v>
      </c>
      <c r="C20" s="2" t="s">
        <v>107</v>
      </c>
      <c r="D20" s="23">
        <f>(1.5*10)/100</f>
        <v>0.15</v>
      </c>
      <c r="E20" s="1" t="s">
        <v>108</v>
      </c>
      <c r="F20" s="17"/>
      <c r="G20" s="17"/>
      <c r="H20" s="19">
        <f t="shared" si="0"/>
        <v>0</v>
      </c>
      <c r="I20" s="19">
        <f t="shared" si="1"/>
        <v>0</v>
      </c>
    </row>
    <row r="21" spans="1:9" ht="12.75">
      <c r="A21" s="7"/>
      <c r="B21" s="3"/>
      <c r="C21" s="3" t="s">
        <v>15</v>
      </c>
      <c r="D21" s="22"/>
      <c r="E21" s="3"/>
      <c r="F21" s="5"/>
      <c r="G21" s="5"/>
      <c r="H21" s="18">
        <f>ROUND(SUM(H10:H20),0)</f>
        <v>0</v>
      </c>
      <c r="I21" s="18">
        <f>ROUND(SUM(I10:I20),0)</f>
        <v>0</v>
      </c>
    </row>
    <row r="22" spans="1:9" ht="25.5">
      <c r="A22" s="7" t="s">
        <v>3</v>
      </c>
      <c r="B22" s="3" t="s">
        <v>4</v>
      </c>
      <c r="C22" s="3" t="s">
        <v>5</v>
      </c>
      <c r="D22" s="22" t="s">
        <v>6</v>
      </c>
      <c r="E22" s="3" t="s">
        <v>7</v>
      </c>
      <c r="F22" s="5" t="s">
        <v>8</v>
      </c>
      <c r="G22" s="5" t="s">
        <v>9</v>
      </c>
      <c r="H22" s="18" t="s">
        <v>10</v>
      </c>
      <c r="I22" s="18" t="s">
        <v>11</v>
      </c>
    </row>
    <row r="23" spans="1:9" ht="63.75">
      <c r="A23" s="8">
        <v>1</v>
      </c>
      <c r="B23" s="1" t="s">
        <v>113</v>
      </c>
      <c r="C23" s="2" t="s">
        <v>114</v>
      </c>
      <c r="D23" s="23">
        <v>10</v>
      </c>
      <c r="E23" s="1" t="s">
        <v>41</v>
      </c>
      <c r="F23" s="17"/>
      <c r="G23" s="17"/>
      <c r="H23" s="19">
        <f>ROUND(D23*F23,0)</f>
        <v>0</v>
      </c>
      <c r="I23" s="19">
        <f>ROUND(D23*G23,0)</f>
        <v>0</v>
      </c>
    </row>
    <row r="24" spans="1:9" ht="38.25">
      <c r="A24" s="8">
        <v>2</v>
      </c>
      <c r="B24" s="1" t="s">
        <v>148</v>
      </c>
      <c r="C24" s="2" t="s">
        <v>150</v>
      </c>
      <c r="D24" s="23">
        <v>4</v>
      </c>
      <c r="E24" s="1" t="s">
        <v>46</v>
      </c>
      <c r="F24" s="17"/>
      <c r="G24" s="17"/>
      <c r="H24" s="19">
        <f>ROUND(D24*F24,0)</f>
        <v>0</v>
      </c>
      <c r="I24" s="19">
        <f>ROUND(D24*G24,0)</f>
        <v>0</v>
      </c>
    </row>
    <row r="25" spans="1:9" ht="12.75">
      <c r="A25" s="7"/>
      <c r="B25" s="3"/>
      <c r="C25" s="3" t="s">
        <v>15</v>
      </c>
      <c r="D25" s="22"/>
      <c r="E25" s="3"/>
      <c r="F25" s="5"/>
      <c r="G25" s="5"/>
      <c r="H25" s="18">
        <f>ROUND(SUM(H23:H24),0)</f>
        <v>0</v>
      </c>
      <c r="I25" s="18">
        <f>ROUND(SUM(I23:I24),0)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CE,Félkövér"&amp;10É1-1-1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23" customWidth="1"/>
    <col min="5" max="5" width="6.7109375" style="1" customWidth="1"/>
    <col min="6" max="7" width="8.28125" style="17" customWidth="1"/>
    <col min="8" max="9" width="10.28125" style="19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22" t="s">
        <v>6</v>
      </c>
      <c r="E1" s="3" t="s">
        <v>7</v>
      </c>
      <c r="F1" s="20" t="s">
        <v>8</v>
      </c>
      <c r="G1" s="20" t="s">
        <v>9</v>
      </c>
      <c r="H1" s="18" t="s">
        <v>10</v>
      </c>
      <c r="I1" s="18" t="s">
        <v>11</v>
      </c>
    </row>
    <row r="2" spans="1:9" ht="51">
      <c r="A2" s="8">
        <v>1</v>
      </c>
      <c r="B2" s="1" t="s">
        <v>80</v>
      </c>
      <c r="C2" s="2" t="s">
        <v>81</v>
      </c>
      <c r="D2" s="23">
        <f>85*2*1.8</f>
        <v>306</v>
      </c>
      <c r="E2" s="1" t="s">
        <v>13</v>
      </c>
      <c r="H2" s="19">
        <f>ROUND(D2*F2,0)</f>
        <v>0</v>
      </c>
      <c r="I2" s="19">
        <f>ROUND(D2*G2,0)</f>
        <v>0</v>
      </c>
    </row>
    <row r="3" spans="1:9" ht="12.75">
      <c r="A3" s="7"/>
      <c r="B3" s="3"/>
      <c r="C3" s="3" t="s">
        <v>15</v>
      </c>
      <c r="D3" s="22"/>
      <c r="E3" s="3"/>
      <c r="F3" s="20"/>
      <c r="G3" s="20"/>
      <c r="H3" s="18">
        <f>ROUND(SUM(H2:H2),0)</f>
        <v>0</v>
      </c>
      <c r="I3" s="18">
        <f>ROUND(SUM(I2:I2),0)</f>
        <v>0</v>
      </c>
    </row>
    <row r="4" spans="1:9" ht="25.5">
      <c r="A4" s="7" t="s">
        <v>3</v>
      </c>
      <c r="B4" s="3" t="s">
        <v>4</v>
      </c>
      <c r="C4" s="3" t="s">
        <v>5</v>
      </c>
      <c r="D4" s="22" t="s">
        <v>6</v>
      </c>
      <c r="E4" s="3" t="s">
        <v>7</v>
      </c>
      <c r="F4" s="20" t="s">
        <v>8</v>
      </c>
      <c r="G4" s="20" t="s">
        <v>9</v>
      </c>
      <c r="H4" s="18" t="s">
        <v>10</v>
      </c>
      <c r="I4" s="18" t="s">
        <v>11</v>
      </c>
    </row>
    <row r="5" spans="1:9" ht="25.5">
      <c r="A5" s="8">
        <v>1</v>
      </c>
      <c r="B5" s="1" t="s">
        <v>84</v>
      </c>
      <c r="C5" s="2" t="s">
        <v>85</v>
      </c>
      <c r="D5" s="23">
        <v>2</v>
      </c>
      <c r="E5" s="1" t="s">
        <v>46</v>
      </c>
      <c r="H5" s="19">
        <f>ROUND(D5*F5,0)</f>
        <v>0</v>
      </c>
      <c r="I5" s="19">
        <f>ROUND(D5*G5,0)</f>
        <v>0</v>
      </c>
    </row>
    <row r="6" spans="1:9" ht="25.5">
      <c r="A6" s="8">
        <v>2</v>
      </c>
      <c r="B6" s="1" t="s">
        <v>86</v>
      </c>
      <c r="C6" s="2" t="s">
        <v>87</v>
      </c>
      <c r="D6" s="23">
        <v>500</v>
      </c>
      <c r="E6" s="1" t="s">
        <v>88</v>
      </c>
      <c r="H6" s="19">
        <f>ROUND(D6*F6,0)</f>
        <v>0</v>
      </c>
      <c r="I6" s="19">
        <f>ROUND(D6*G6,0)</f>
        <v>0</v>
      </c>
    </row>
    <row r="7" spans="1:9" ht="25.5">
      <c r="A7" s="8">
        <v>3</v>
      </c>
      <c r="B7" s="1" t="s">
        <v>89</v>
      </c>
      <c r="C7" s="2" t="s">
        <v>90</v>
      </c>
      <c r="D7" s="23">
        <v>250</v>
      </c>
      <c r="E7" s="1" t="s">
        <v>88</v>
      </c>
      <c r="H7" s="19">
        <f>ROUND(D7*F7,0)</f>
        <v>0</v>
      </c>
      <c r="I7" s="19">
        <f>ROUND(D7*G7,0)</f>
        <v>0</v>
      </c>
    </row>
    <row r="8" spans="1:9" ht="12.75">
      <c r="A8" s="7"/>
      <c r="B8" s="3"/>
      <c r="C8" s="3" t="s">
        <v>15</v>
      </c>
      <c r="D8" s="22"/>
      <c r="E8" s="3"/>
      <c r="F8" s="20"/>
      <c r="G8" s="20"/>
      <c r="H8" s="18">
        <f>ROUND(SUM(H5:H7),0)</f>
        <v>0</v>
      </c>
      <c r="I8" s="18">
        <f>ROUND(SUM(I5:I7),0)</f>
        <v>0</v>
      </c>
    </row>
    <row r="9" spans="1:9" s="9" customFormat="1" ht="25.5">
      <c r="A9" s="7" t="s">
        <v>3</v>
      </c>
      <c r="B9" s="3" t="s">
        <v>4</v>
      </c>
      <c r="C9" s="3" t="s">
        <v>5</v>
      </c>
      <c r="D9" s="22" t="s">
        <v>6</v>
      </c>
      <c r="E9" s="3" t="s">
        <v>7</v>
      </c>
      <c r="F9" s="20" t="s">
        <v>8</v>
      </c>
      <c r="G9" s="20" t="s">
        <v>9</v>
      </c>
      <c r="H9" s="18" t="s">
        <v>10</v>
      </c>
      <c r="I9" s="18" t="s">
        <v>11</v>
      </c>
    </row>
    <row r="10" spans="1:9" ht="63.75">
      <c r="A10" s="8">
        <v>1</v>
      </c>
      <c r="B10" s="1" t="s">
        <v>19</v>
      </c>
      <c r="C10" s="2" t="s">
        <v>20</v>
      </c>
      <c r="D10" s="23">
        <f>85*1.5*1.8</f>
        <v>229.5</v>
      </c>
      <c r="E10" s="1" t="s">
        <v>18</v>
      </c>
      <c r="H10" s="19">
        <f>ROUND(D10*F10,0)</f>
        <v>0</v>
      </c>
      <c r="I10" s="19">
        <f>ROUND(D10*G10,0)</f>
        <v>0</v>
      </c>
    </row>
    <row r="11" spans="1:9" ht="76.5">
      <c r="A11" s="8">
        <v>2</v>
      </c>
      <c r="B11" s="1" t="s">
        <v>21</v>
      </c>
      <c r="C11" s="2" t="s">
        <v>95</v>
      </c>
      <c r="D11" s="23">
        <f>85*1.5*0.6</f>
        <v>76.5</v>
      </c>
      <c r="E11" s="1" t="s">
        <v>18</v>
      </c>
      <c r="H11" s="19">
        <f aca="true" t="shared" si="0" ref="H11:H21">ROUND(D11*F11,0)</f>
        <v>0</v>
      </c>
      <c r="I11" s="19">
        <f aca="true" t="shared" si="1" ref="I11:I21">ROUND(D11*G11,0)</f>
        <v>0</v>
      </c>
    </row>
    <row r="12" spans="1:9" ht="76.5">
      <c r="A12" s="8">
        <v>3</v>
      </c>
      <c r="B12" s="1" t="s">
        <v>96</v>
      </c>
      <c r="C12" s="2" t="s">
        <v>22</v>
      </c>
      <c r="D12" s="23">
        <f>D10-D11-0.25*0.25*3.14*85</f>
        <v>136.31875</v>
      </c>
      <c r="E12" s="1" t="s">
        <v>18</v>
      </c>
      <c r="H12" s="19">
        <f t="shared" si="0"/>
        <v>0</v>
      </c>
      <c r="I12" s="19">
        <f t="shared" si="1"/>
        <v>0</v>
      </c>
    </row>
    <row r="13" spans="1:9" ht="38.25">
      <c r="A13" s="8">
        <v>4</v>
      </c>
      <c r="B13" s="1" t="s">
        <v>97</v>
      </c>
      <c r="C13" s="2" t="s">
        <v>173</v>
      </c>
      <c r="D13" s="23">
        <f>85*1.5*0.28</f>
        <v>35.7</v>
      </c>
      <c r="E13" s="1" t="s">
        <v>18</v>
      </c>
      <c r="H13" s="19">
        <f t="shared" si="0"/>
        <v>0</v>
      </c>
      <c r="I13" s="19">
        <f t="shared" si="1"/>
        <v>0</v>
      </c>
    </row>
    <row r="14" spans="1:9" ht="41.25">
      <c r="A14" s="8">
        <v>5</v>
      </c>
      <c r="B14" s="1" t="s">
        <v>98</v>
      </c>
      <c r="C14" s="2" t="s">
        <v>99</v>
      </c>
      <c r="D14" s="23">
        <f>347.6*0.4</f>
        <v>139.04000000000002</v>
      </c>
      <c r="E14" s="1" t="s">
        <v>18</v>
      </c>
      <c r="H14" s="19">
        <f t="shared" si="0"/>
        <v>0</v>
      </c>
      <c r="I14" s="19">
        <f t="shared" si="1"/>
        <v>0</v>
      </c>
    </row>
    <row r="15" spans="1:9" ht="41.25">
      <c r="A15" s="8">
        <v>6</v>
      </c>
      <c r="B15" s="1" t="s">
        <v>100</v>
      </c>
      <c r="C15" s="2" t="s">
        <v>101</v>
      </c>
      <c r="D15" s="23">
        <v>0</v>
      </c>
      <c r="E15" s="1" t="s">
        <v>13</v>
      </c>
      <c r="H15" s="19">
        <f t="shared" si="0"/>
        <v>0</v>
      </c>
      <c r="I15" s="19">
        <f t="shared" si="1"/>
        <v>0</v>
      </c>
    </row>
    <row r="16" spans="1:9" ht="25.5">
      <c r="A16" s="8">
        <v>7</v>
      </c>
      <c r="B16" s="1" t="s">
        <v>102</v>
      </c>
      <c r="C16" s="2" t="s">
        <v>103</v>
      </c>
      <c r="D16" s="23">
        <f>D12</f>
        <v>136.31875</v>
      </c>
      <c r="E16" s="1" t="s">
        <v>18</v>
      </c>
      <c r="H16" s="19">
        <f t="shared" si="0"/>
        <v>0</v>
      </c>
      <c r="I16" s="19">
        <f t="shared" si="1"/>
        <v>0</v>
      </c>
    </row>
    <row r="17" spans="1:9" ht="25.5">
      <c r="A17" s="8">
        <v>8</v>
      </c>
      <c r="B17" s="1" t="s">
        <v>104</v>
      </c>
      <c r="C17" s="2" t="s">
        <v>105</v>
      </c>
      <c r="D17" s="23">
        <f>D13</f>
        <v>35.7</v>
      </c>
      <c r="E17" s="1" t="s">
        <v>18</v>
      </c>
      <c r="H17" s="19">
        <f t="shared" si="0"/>
        <v>0</v>
      </c>
      <c r="I17" s="19">
        <f t="shared" si="1"/>
        <v>0</v>
      </c>
    </row>
    <row r="18" spans="1:9" ht="38.25">
      <c r="A18" s="8">
        <v>9</v>
      </c>
      <c r="B18" s="1" t="s">
        <v>26</v>
      </c>
      <c r="C18" s="2" t="s">
        <v>27</v>
      </c>
      <c r="D18" s="23">
        <f>D11</f>
        <v>76.5</v>
      </c>
      <c r="E18" s="1" t="s">
        <v>18</v>
      </c>
      <c r="H18" s="19">
        <f t="shared" si="0"/>
        <v>0</v>
      </c>
      <c r="I18" s="19">
        <f t="shared" si="1"/>
        <v>0</v>
      </c>
    </row>
    <row r="19" spans="1:9" ht="25.5">
      <c r="A19" s="8">
        <v>10</v>
      </c>
      <c r="B19" s="1" t="s">
        <v>28</v>
      </c>
      <c r="C19" s="2" t="s">
        <v>164</v>
      </c>
      <c r="D19" s="23">
        <f>D14+D10-D11-D12-D13</f>
        <v>120.02125000000002</v>
      </c>
      <c r="E19" s="1" t="s">
        <v>18</v>
      </c>
      <c r="H19" s="19">
        <f t="shared" si="0"/>
        <v>0</v>
      </c>
      <c r="I19" s="19">
        <f t="shared" si="1"/>
        <v>0</v>
      </c>
    </row>
    <row r="20" spans="1:9" ht="38.25">
      <c r="A20" s="8">
        <v>11</v>
      </c>
      <c r="B20" s="1" t="s">
        <v>106</v>
      </c>
      <c r="C20" s="2" t="s">
        <v>107</v>
      </c>
      <c r="D20" s="23">
        <f>(85*1.5)/100</f>
        <v>1.275</v>
      </c>
      <c r="E20" s="1" t="s">
        <v>108</v>
      </c>
      <c r="H20" s="19">
        <f t="shared" si="0"/>
        <v>0</v>
      </c>
      <c r="I20" s="19">
        <f t="shared" si="1"/>
        <v>0</v>
      </c>
    </row>
    <row r="21" spans="1:9" ht="41.25">
      <c r="A21" s="8">
        <v>12</v>
      </c>
      <c r="B21" s="1" t="s">
        <v>109</v>
      </c>
      <c r="C21" s="2" t="s">
        <v>110</v>
      </c>
      <c r="D21" s="23">
        <v>1</v>
      </c>
      <c r="E21" s="1" t="s">
        <v>46</v>
      </c>
      <c r="H21" s="19">
        <f t="shared" si="0"/>
        <v>0</v>
      </c>
      <c r="I21" s="19">
        <f t="shared" si="1"/>
        <v>0</v>
      </c>
    </row>
    <row r="22" spans="1:9" ht="12.75">
      <c r="A22" s="7"/>
      <c r="B22" s="3"/>
      <c r="C22" s="3" t="s">
        <v>15</v>
      </c>
      <c r="D22" s="22"/>
      <c r="E22" s="3"/>
      <c r="F22" s="20"/>
      <c r="G22" s="20"/>
      <c r="H22" s="18">
        <f>ROUND(SUM(H10:H21),0)</f>
        <v>0</v>
      </c>
      <c r="I22" s="18">
        <f>ROUND(SUM(I10:I21),0)</f>
        <v>0</v>
      </c>
    </row>
    <row r="23" spans="1:9" ht="25.5">
      <c r="A23" s="7" t="s">
        <v>3</v>
      </c>
      <c r="B23" s="3" t="s">
        <v>4</v>
      </c>
      <c r="C23" s="3" t="s">
        <v>5</v>
      </c>
      <c r="D23" s="22" t="s">
        <v>6</v>
      </c>
      <c r="E23" s="3" t="s">
        <v>7</v>
      </c>
      <c r="F23" s="20" t="s">
        <v>8</v>
      </c>
      <c r="G23" s="20" t="s">
        <v>9</v>
      </c>
      <c r="H23" s="18" t="s">
        <v>10</v>
      </c>
      <c r="I23" s="18" t="s">
        <v>11</v>
      </c>
    </row>
    <row r="24" spans="1:9" ht="38.25">
      <c r="A24" s="8">
        <v>1</v>
      </c>
      <c r="B24" s="1" t="s">
        <v>111</v>
      </c>
      <c r="C24" s="2" t="s">
        <v>112</v>
      </c>
      <c r="D24" s="23">
        <v>2</v>
      </c>
      <c r="E24" s="1" t="s">
        <v>41</v>
      </c>
      <c r="H24" s="19">
        <f>ROUND(D24*F24,0)</f>
        <v>0</v>
      </c>
      <c r="I24" s="19">
        <f>ROUND(D24*G24,0)</f>
        <v>0</v>
      </c>
    </row>
    <row r="25" spans="1:9" ht="63.75">
      <c r="A25" s="8">
        <v>2</v>
      </c>
      <c r="B25" s="1" t="s">
        <v>113</v>
      </c>
      <c r="C25" s="2" t="s">
        <v>114</v>
      </c>
      <c r="D25" s="23">
        <v>85</v>
      </c>
      <c r="E25" s="1" t="s">
        <v>41</v>
      </c>
      <c r="H25" s="19">
        <f>ROUND(D25*F25,0)</f>
        <v>0</v>
      </c>
      <c r="I25" s="19">
        <f>ROUND(D25*G25,0)</f>
        <v>0</v>
      </c>
    </row>
    <row r="26" spans="1:9" ht="51">
      <c r="A26" s="8">
        <v>5</v>
      </c>
      <c r="B26" s="1" t="s">
        <v>45</v>
      </c>
      <c r="C26" s="2" t="s">
        <v>152</v>
      </c>
      <c r="D26" s="23">
        <v>39</v>
      </c>
      <c r="E26" s="1" t="s">
        <v>46</v>
      </c>
      <c r="H26" s="19">
        <f>ROUND(D26*F26,0)</f>
        <v>0</v>
      </c>
      <c r="I26" s="19">
        <f>ROUND(D26*G26,0)</f>
        <v>0</v>
      </c>
    </row>
    <row r="27" spans="1:9" ht="12.75">
      <c r="A27" s="7"/>
      <c r="B27" s="3"/>
      <c r="C27" s="3" t="s">
        <v>15</v>
      </c>
      <c r="D27" s="22"/>
      <c r="E27" s="3"/>
      <c r="F27" s="20"/>
      <c r="G27" s="20"/>
      <c r="H27" s="18">
        <f>ROUND(SUM(H24:H26),0)</f>
        <v>0</v>
      </c>
      <c r="I27" s="18">
        <f>ROUND(SUM(I24:I26),0)</f>
        <v>0</v>
      </c>
    </row>
    <row r="28" spans="1:9" ht="25.5">
      <c r="A28" s="7" t="s">
        <v>3</v>
      </c>
      <c r="B28" s="3" t="s">
        <v>4</v>
      </c>
      <c r="C28" s="3" t="s">
        <v>5</v>
      </c>
      <c r="D28" s="22" t="s">
        <v>6</v>
      </c>
      <c r="E28" s="3" t="s">
        <v>7</v>
      </c>
      <c r="F28" s="20" t="s">
        <v>8</v>
      </c>
      <c r="G28" s="20" t="s">
        <v>9</v>
      </c>
      <c r="H28" s="18" t="s">
        <v>10</v>
      </c>
      <c r="I28" s="18" t="s">
        <v>11</v>
      </c>
    </row>
    <row r="29" spans="1:9" ht="38.25">
      <c r="A29" s="8">
        <v>1</v>
      </c>
      <c r="B29" s="1" t="s">
        <v>130</v>
      </c>
      <c r="C29" s="2" t="s">
        <v>131</v>
      </c>
      <c r="D29" s="23">
        <f>5*1.8*0.2</f>
        <v>1.8</v>
      </c>
      <c r="E29" s="1" t="s">
        <v>18</v>
      </c>
      <c r="H29" s="19">
        <f>ROUND(D29*F29,0)</f>
        <v>0</v>
      </c>
      <c r="I29" s="19">
        <f>ROUND(D29*G29,0)</f>
        <v>0</v>
      </c>
    </row>
    <row r="30" spans="1:9" ht="51">
      <c r="A30" s="8">
        <v>3</v>
      </c>
      <c r="B30" s="1" t="s">
        <v>134</v>
      </c>
      <c r="C30" s="2" t="s">
        <v>169</v>
      </c>
      <c r="D30" s="23">
        <v>1.8</v>
      </c>
      <c r="E30" s="1" t="s">
        <v>18</v>
      </c>
      <c r="H30" s="19">
        <f>ROUND(D30*F30,0)</f>
        <v>0</v>
      </c>
      <c r="I30" s="19">
        <f>ROUND(D30*G30,0)</f>
        <v>0</v>
      </c>
    </row>
    <row r="31" spans="1:9" ht="12.75">
      <c r="A31" s="7"/>
      <c r="B31" s="3"/>
      <c r="C31" s="3" t="s">
        <v>15</v>
      </c>
      <c r="D31" s="22"/>
      <c r="E31" s="3"/>
      <c r="F31" s="20"/>
      <c r="G31" s="20"/>
      <c r="H31" s="18">
        <f>ROUND(SUM(H29:H30),0)</f>
        <v>0</v>
      </c>
      <c r="I31" s="18">
        <f>ROUND(SUM(I29:I30),0)</f>
        <v>0</v>
      </c>
    </row>
  </sheetData>
  <sheetProtection password="C41E" sheet="1" formatCells="0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CE,Félkövér"&amp;10É1-1-4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23" customWidth="1"/>
    <col min="5" max="5" width="6.7109375" style="1" customWidth="1"/>
    <col min="6" max="7" width="8.28125" style="17" customWidth="1"/>
    <col min="8" max="9" width="10.28125" style="19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22" t="s">
        <v>6</v>
      </c>
      <c r="E1" s="3" t="s">
        <v>7</v>
      </c>
      <c r="F1" s="20" t="s">
        <v>8</v>
      </c>
      <c r="G1" s="20" t="s">
        <v>9</v>
      </c>
      <c r="H1" s="18" t="s">
        <v>10</v>
      </c>
      <c r="I1" s="18" t="s">
        <v>11</v>
      </c>
    </row>
    <row r="2" spans="1:9" ht="51">
      <c r="A2" s="8">
        <v>1</v>
      </c>
      <c r="B2" s="1" t="s">
        <v>80</v>
      </c>
      <c r="C2" s="2" t="s">
        <v>81</v>
      </c>
      <c r="D2" s="23">
        <f>10*1.4*2</f>
        <v>28</v>
      </c>
      <c r="E2" s="1" t="s">
        <v>13</v>
      </c>
      <c r="H2" s="19">
        <f>ROUND(D2*F2,0)</f>
        <v>0</v>
      </c>
      <c r="I2" s="19">
        <f>ROUND(D2*G2,0)</f>
        <v>0</v>
      </c>
    </row>
    <row r="3" spans="1:9" s="9" customFormat="1" ht="12.75">
      <c r="A3" s="7"/>
      <c r="B3" s="3"/>
      <c r="C3" s="3" t="s">
        <v>15</v>
      </c>
      <c r="D3" s="22"/>
      <c r="E3" s="3"/>
      <c r="F3" s="20"/>
      <c r="G3" s="20"/>
      <c r="H3" s="18">
        <f>ROUND(SUM(H2:H2),0)</f>
        <v>0</v>
      </c>
      <c r="I3" s="18">
        <f>ROUND(SUM(I2:I2),0)</f>
        <v>0</v>
      </c>
    </row>
    <row r="4" spans="1:9" ht="25.5">
      <c r="A4" s="7" t="s">
        <v>3</v>
      </c>
      <c r="B4" s="3" t="s">
        <v>4</v>
      </c>
      <c r="C4" s="3" t="s">
        <v>5</v>
      </c>
      <c r="D4" s="22" t="s">
        <v>6</v>
      </c>
      <c r="E4" s="3" t="s">
        <v>7</v>
      </c>
      <c r="F4" s="20" t="s">
        <v>8</v>
      </c>
      <c r="G4" s="20" t="s">
        <v>9</v>
      </c>
      <c r="H4" s="18" t="s">
        <v>10</v>
      </c>
      <c r="I4" s="18" t="s">
        <v>11</v>
      </c>
    </row>
    <row r="5" spans="1:9" ht="27.75" customHeight="1">
      <c r="A5" s="8">
        <v>1</v>
      </c>
      <c r="B5" s="1" t="s">
        <v>84</v>
      </c>
      <c r="C5" s="2" t="s">
        <v>85</v>
      </c>
      <c r="D5" s="23">
        <v>1</v>
      </c>
      <c r="E5" s="1" t="s">
        <v>46</v>
      </c>
      <c r="H5" s="19">
        <f>ROUND(D5*F5,0)</f>
        <v>0</v>
      </c>
      <c r="I5" s="19">
        <f>ROUND(D5*G5,0)</f>
        <v>0</v>
      </c>
    </row>
    <row r="6" spans="1:9" ht="27.75" customHeight="1">
      <c r="A6" s="8">
        <v>2</v>
      </c>
      <c r="B6" s="1" t="s">
        <v>86</v>
      </c>
      <c r="C6" s="2" t="s">
        <v>87</v>
      </c>
      <c r="D6" s="23">
        <v>200</v>
      </c>
      <c r="E6" s="1" t="s">
        <v>88</v>
      </c>
      <c r="H6" s="19">
        <f>ROUND(D6*F6,0)</f>
        <v>0</v>
      </c>
      <c r="I6" s="19">
        <f>ROUND(D6*G6,0)</f>
        <v>0</v>
      </c>
    </row>
    <row r="7" spans="1:9" ht="27.75" customHeight="1">
      <c r="A7" s="8">
        <v>3</v>
      </c>
      <c r="B7" s="1" t="s">
        <v>89</v>
      </c>
      <c r="C7" s="2" t="s">
        <v>90</v>
      </c>
      <c r="D7" s="23">
        <v>50</v>
      </c>
      <c r="E7" s="1" t="s">
        <v>88</v>
      </c>
      <c r="H7" s="19">
        <f>ROUND(D7*F7,0)</f>
        <v>0</v>
      </c>
      <c r="I7" s="19">
        <f>ROUND(D7*G7,0)</f>
        <v>0</v>
      </c>
    </row>
    <row r="8" spans="1:9" ht="12.75">
      <c r="A8" s="7"/>
      <c r="B8" s="3"/>
      <c r="C8" s="3" t="s">
        <v>15</v>
      </c>
      <c r="D8" s="22"/>
      <c r="E8" s="3"/>
      <c r="F8" s="20"/>
      <c r="G8" s="20"/>
      <c r="H8" s="18">
        <f>ROUND(SUM(H5:H7),0)</f>
        <v>0</v>
      </c>
      <c r="I8" s="18">
        <f>ROUND(SUM(I5:I7),0)</f>
        <v>0</v>
      </c>
    </row>
    <row r="9" spans="1:9" ht="25.5">
      <c r="A9" s="7" t="s">
        <v>3</v>
      </c>
      <c r="B9" s="3" t="s">
        <v>4</v>
      </c>
      <c r="C9" s="3" t="s">
        <v>5</v>
      </c>
      <c r="D9" s="22" t="s">
        <v>6</v>
      </c>
      <c r="E9" s="3" t="s">
        <v>7</v>
      </c>
      <c r="F9" s="20" t="s">
        <v>8</v>
      </c>
      <c r="G9" s="20" t="s">
        <v>9</v>
      </c>
      <c r="H9" s="18" t="s">
        <v>10</v>
      </c>
      <c r="I9" s="18" t="s">
        <v>11</v>
      </c>
    </row>
    <row r="10" spans="1:9" ht="63.75">
      <c r="A10" s="8">
        <v>1</v>
      </c>
      <c r="B10" s="1" t="s">
        <v>19</v>
      </c>
      <c r="C10" s="2" t="s">
        <v>20</v>
      </c>
      <c r="D10" s="23">
        <f>5*1.8*2</f>
        <v>18</v>
      </c>
      <c r="E10" s="1" t="s">
        <v>18</v>
      </c>
      <c r="H10" s="19">
        <f>ROUND(D10*F10,0)</f>
        <v>0</v>
      </c>
      <c r="I10" s="19">
        <f>ROUND(D10*G10,0)</f>
        <v>0</v>
      </c>
    </row>
    <row r="11" spans="1:9" ht="76.5">
      <c r="A11" s="8">
        <v>2</v>
      </c>
      <c r="B11" s="1" t="s">
        <v>21</v>
      </c>
      <c r="C11" s="2" t="s">
        <v>95</v>
      </c>
      <c r="D11" s="23">
        <f>5*1.8*0.6</f>
        <v>5.3999999999999995</v>
      </c>
      <c r="E11" s="1" t="s">
        <v>18</v>
      </c>
      <c r="H11" s="19">
        <f aca="true" t="shared" si="0" ref="H11:H20">ROUND(D11*F11,0)</f>
        <v>0</v>
      </c>
      <c r="I11" s="19">
        <f aca="true" t="shared" si="1" ref="I11:I20">ROUND(D11*G11,0)</f>
        <v>0</v>
      </c>
    </row>
    <row r="12" spans="1:9" ht="76.5">
      <c r="A12" s="8">
        <v>3</v>
      </c>
      <c r="B12" s="1" t="s">
        <v>96</v>
      </c>
      <c r="C12" s="2" t="s">
        <v>22</v>
      </c>
      <c r="D12" s="23">
        <f>D10-D11-D13-0.4*0.4*3.14*10</f>
        <v>3.0760000000000005</v>
      </c>
      <c r="E12" s="1" t="s">
        <v>18</v>
      </c>
      <c r="H12" s="19">
        <f t="shared" si="0"/>
        <v>0</v>
      </c>
      <c r="I12" s="19">
        <f t="shared" si="1"/>
        <v>0</v>
      </c>
    </row>
    <row r="13" spans="1:9" ht="38.25">
      <c r="A13" s="8">
        <v>4</v>
      </c>
      <c r="B13" s="1" t="s">
        <v>97</v>
      </c>
      <c r="C13" s="2" t="s">
        <v>173</v>
      </c>
      <c r="D13" s="23">
        <f>5*1.8*0.5</f>
        <v>4.5</v>
      </c>
      <c r="E13" s="1" t="s">
        <v>18</v>
      </c>
      <c r="H13" s="19">
        <f t="shared" si="0"/>
        <v>0</v>
      </c>
      <c r="I13" s="19">
        <f t="shared" si="1"/>
        <v>0</v>
      </c>
    </row>
    <row r="14" spans="1:9" ht="41.25">
      <c r="A14" s="8">
        <v>6</v>
      </c>
      <c r="B14" s="1" t="s">
        <v>100</v>
      </c>
      <c r="C14" s="2" t="s">
        <v>101</v>
      </c>
      <c r="D14" s="23">
        <f>5.83*232.4</f>
        <v>1354.892</v>
      </c>
      <c r="E14" s="1" t="s">
        <v>13</v>
      </c>
      <c r="H14" s="19">
        <f t="shared" si="0"/>
        <v>0</v>
      </c>
      <c r="I14" s="19">
        <f t="shared" si="1"/>
        <v>0</v>
      </c>
    </row>
    <row r="15" spans="1:9" ht="25.5">
      <c r="A15" s="8">
        <v>7</v>
      </c>
      <c r="B15" s="1" t="s">
        <v>102</v>
      </c>
      <c r="C15" s="2" t="s">
        <v>103</v>
      </c>
      <c r="D15" s="23">
        <f>D12</f>
        <v>3.0760000000000005</v>
      </c>
      <c r="E15" s="1" t="s">
        <v>18</v>
      </c>
      <c r="H15" s="19">
        <f t="shared" si="0"/>
        <v>0</v>
      </c>
      <c r="I15" s="19">
        <f t="shared" si="1"/>
        <v>0</v>
      </c>
    </row>
    <row r="16" spans="1:9" ht="25.5">
      <c r="A16" s="8">
        <v>8</v>
      </c>
      <c r="B16" s="1" t="s">
        <v>104</v>
      </c>
      <c r="C16" s="2" t="s">
        <v>105</v>
      </c>
      <c r="D16" s="23">
        <f>D13</f>
        <v>4.5</v>
      </c>
      <c r="E16" s="1" t="s">
        <v>18</v>
      </c>
      <c r="H16" s="19">
        <f t="shared" si="0"/>
        <v>0</v>
      </c>
      <c r="I16" s="19">
        <f t="shared" si="1"/>
        <v>0</v>
      </c>
    </row>
    <row r="17" spans="1:9" ht="38.25">
      <c r="A17" s="8">
        <v>9</v>
      </c>
      <c r="B17" s="1" t="s">
        <v>26</v>
      </c>
      <c r="C17" s="2" t="s">
        <v>27</v>
      </c>
      <c r="D17" s="23">
        <f>D11</f>
        <v>5.3999999999999995</v>
      </c>
      <c r="E17" s="1" t="s">
        <v>18</v>
      </c>
      <c r="H17" s="19">
        <f t="shared" si="0"/>
        <v>0</v>
      </c>
      <c r="I17" s="19">
        <f t="shared" si="1"/>
        <v>0</v>
      </c>
    </row>
    <row r="18" spans="1:9" ht="25.5">
      <c r="A18" s="8">
        <v>10</v>
      </c>
      <c r="B18" s="1" t="s">
        <v>28</v>
      </c>
      <c r="C18" s="2" t="s">
        <v>164</v>
      </c>
      <c r="D18" s="23">
        <f>D10-D11-D12-D13-0.25*0.25*3.14*10+1.27*232.4</f>
        <v>298.20950000000005</v>
      </c>
      <c r="E18" s="1" t="s">
        <v>18</v>
      </c>
      <c r="H18" s="19">
        <f t="shared" si="0"/>
        <v>0</v>
      </c>
      <c r="I18" s="19">
        <f t="shared" si="1"/>
        <v>0</v>
      </c>
    </row>
    <row r="19" spans="1:9" ht="38.25">
      <c r="A19" s="8">
        <v>11</v>
      </c>
      <c r="B19" s="1" t="s">
        <v>106</v>
      </c>
      <c r="C19" s="2" t="s">
        <v>107</v>
      </c>
      <c r="D19" s="23">
        <f>(1.8*5)/100</f>
        <v>0.09</v>
      </c>
      <c r="E19" s="1" t="s">
        <v>108</v>
      </c>
      <c r="H19" s="19">
        <f t="shared" si="0"/>
        <v>0</v>
      </c>
      <c r="I19" s="19">
        <f t="shared" si="1"/>
        <v>0</v>
      </c>
    </row>
    <row r="20" spans="1:9" ht="41.25">
      <c r="A20" s="8">
        <v>12</v>
      </c>
      <c r="B20" s="1" t="s">
        <v>109</v>
      </c>
      <c r="C20" s="2" t="s">
        <v>110</v>
      </c>
      <c r="D20" s="23">
        <v>1</v>
      </c>
      <c r="E20" s="1" t="s">
        <v>46</v>
      </c>
      <c r="H20" s="19">
        <f t="shared" si="0"/>
        <v>0</v>
      </c>
      <c r="I20" s="19">
        <f t="shared" si="1"/>
        <v>0</v>
      </c>
    </row>
    <row r="21" spans="1:9" ht="12.75">
      <c r="A21" s="7"/>
      <c r="B21" s="3"/>
      <c r="C21" s="3" t="s">
        <v>15</v>
      </c>
      <c r="D21" s="22"/>
      <c r="E21" s="3"/>
      <c r="F21" s="20"/>
      <c r="G21" s="20"/>
      <c r="H21" s="18">
        <f>ROUND(SUM(H10:H20),0)</f>
        <v>0</v>
      </c>
      <c r="I21" s="18">
        <f>ROUND(SUM(I10:I20),0)</f>
        <v>0</v>
      </c>
    </row>
    <row r="22" spans="1:9" ht="25.5">
      <c r="A22" s="7" t="s">
        <v>3</v>
      </c>
      <c r="B22" s="3" t="s">
        <v>4</v>
      </c>
      <c r="C22" s="3" t="s">
        <v>5</v>
      </c>
      <c r="D22" s="22" t="s">
        <v>6</v>
      </c>
      <c r="E22" s="3" t="s">
        <v>7</v>
      </c>
      <c r="F22" s="20" t="s">
        <v>8</v>
      </c>
      <c r="G22" s="20" t="s">
        <v>9</v>
      </c>
      <c r="H22" s="18" t="s">
        <v>10</v>
      </c>
      <c r="I22" s="18" t="s">
        <v>11</v>
      </c>
    </row>
    <row r="23" spans="1:9" ht="38.25">
      <c r="A23" s="8">
        <v>1</v>
      </c>
      <c r="B23" s="1" t="s">
        <v>111</v>
      </c>
      <c r="C23" s="2" t="s">
        <v>112</v>
      </c>
      <c r="D23" s="23">
        <v>5</v>
      </c>
      <c r="E23" s="1" t="s">
        <v>41</v>
      </c>
      <c r="H23" s="19">
        <f>ROUND(D23*F23,0)</f>
        <v>0</v>
      </c>
      <c r="I23" s="19">
        <f>ROUND(D23*G23,0)</f>
        <v>0</v>
      </c>
    </row>
    <row r="24" spans="1:9" ht="63.75">
      <c r="A24" s="8">
        <v>2</v>
      </c>
      <c r="B24" s="1" t="s">
        <v>40</v>
      </c>
      <c r="C24" s="2" t="s">
        <v>42</v>
      </c>
      <c r="D24" s="23">
        <v>5</v>
      </c>
      <c r="E24" s="1" t="s">
        <v>41</v>
      </c>
      <c r="H24" s="19">
        <f>ROUND(D24*F24,0)</f>
        <v>0</v>
      </c>
      <c r="I24" s="19">
        <f>ROUND(D24*G24,0)</f>
        <v>0</v>
      </c>
    </row>
    <row r="25" spans="1:9" ht="63.75">
      <c r="A25" s="8">
        <v>3</v>
      </c>
      <c r="B25" s="1" t="s">
        <v>148</v>
      </c>
      <c r="C25" s="2" t="s">
        <v>117</v>
      </c>
      <c r="D25" s="23">
        <v>2</v>
      </c>
      <c r="E25" s="1" t="s">
        <v>46</v>
      </c>
      <c r="H25" s="19">
        <f>ROUND(D25*F25,0)</f>
        <v>0</v>
      </c>
      <c r="I25" s="19">
        <f>ROUND(D25*G25,0)</f>
        <v>0</v>
      </c>
    </row>
    <row r="26" spans="1:9" ht="12.75">
      <c r="A26" s="7"/>
      <c r="B26" s="3"/>
      <c r="C26" s="3" t="s">
        <v>15</v>
      </c>
      <c r="D26" s="22"/>
      <c r="E26" s="3"/>
      <c r="F26" s="20"/>
      <c r="G26" s="20"/>
      <c r="H26" s="18">
        <f>ROUND(SUM(H23:H25),0)</f>
        <v>0</v>
      </c>
      <c r="I26" s="18">
        <f>ROUND(SUM(I23:I25),0)</f>
        <v>0</v>
      </c>
    </row>
  </sheetData>
  <sheetProtection password="C41E" sheet="1" formatCells="0" formatColumns="0" formatRows="0"/>
  <printOptions/>
  <pageMargins left="0.7" right="0.7" top="0.75" bottom="0.75" header="0.3" footer="0.3"/>
  <pageSetup horizontalDpi="600" verticalDpi="600" orientation="portrait" paperSize="9" scale="86" r:id="rId1"/>
  <headerFooter>
    <oddHeader>&amp;LÉ2-1
</oddHeader>
  </headerFooter>
  <ignoredErrors>
    <ignoredError sqref="H3:I3 H5:I5 H10:I10 H21:I21 H23:I23 H11:I20 H6:I8 H24:I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Liker János</cp:lastModifiedBy>
  <cp:lastPrinted>2017-05-12T06:55:01Z</cp:lastPrinted>
  <dcterms:created xsi:type="dcterms:W3CDTF">2017-05-04T11:02:16Z</dcterms:created>
  <dcterms:modified xsi:type="dcterms:W3CDTF">2018-03-22T10:20:35Z</dcterms:modified>
  <cp:category/>
  <cp:version/>
  <cp:contentType/>
  <cp:contentStatus/>
</cp:coreProperties>
</file>